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1340" windowHeight="5955" tabRatio="783" activeTab="0"/>
  </bookViews>
  <sheets>
    <sheet name="1курс,СКД" sheetId="1" r:id="rId1"/>
    <sheet name="2курс СКД" sheetId="2" r:id="rId2"/>
    <sheet name="3курс СКД" sheetId="3" r:id="rId3"/>
    <sheet name="4курс СКД" sheetId="4" r:id="rId4"/>
  </sheets>
  <definedNames>
    <definedName name="_xlnm.Print_Area" localSheetId="1">'2курс СКД'!$A$1:$V$109</definedName>
    <definedName name="_xlnm.Print_Area" localSheetId="3">'4курс СКД'!$A$1:$U$99</definedName>
  </definedNames>
  <calcPr fullCalcOnLoad="1"/>
</workbook>
</file>

<file path=xl/sharedStrings.xml><?xml version="1.0" encoding="utf-8"?>
<sst xmlns="http://schemas.openxmlformats.org/spreadsheetml/2006/main" count="1692" uniqueCount="444">
  <si>
    <t>№</t>
  </si>
  <si>
    <t>бюджет</t>
  </si>
  <si>
    <t>договор</t>
  </si>
  <si>
    <t>Тарификационный список  преподавателей №</t>
  </si>
  <si>
    <t>____________________________________</t>
  </si>
  <si>
    <t>Показатели:</t>
  </si>
  <si>
    <t>Занимаемая должность(с указанием предмета)</t>
  </si>
  <si>
    <t>Номер док-та и дата выдачи</t>
  </si>
  <si>
    <t>Пед.стаж</t>
  </si>
  <si>
    <t>Число часов в м-ц</t>
  </si>
  <si>
    <t>доплата</t>
  </si>
  <si>
    <t>Согласовано</t>
  </si>
  <si>
    <t>Оконченное учебное заведение</t>
  </si>
  <si>
    <t>кл.рук</t>
  </si>
  <si>
    <t>зав.каб</t>
  </si>
  <si>
    <t xml:space="preserve">Всего заработная плата в месяц </t>
  </si>
  <si>
    <t>проверка тетрадей</t>
  </si>
  <si>
    <t>Оклад согласно ППРК № 1193 от 31.12.2015 г. (оклад по G)</t>
  </si>
  <si>
    <t>Заработная плата в месяц по НСОТ (G)</t>
  </si>
  <si>
    <t>%</t>
  </si>
  <si>
    <t>сумма</t>
  </si>
  <si>
    <t>высшее</t>
  </si>
  <si>
    <t>Ставка</t>
  </si>
  <si>
    <t>Утверждаю</t>
  </si>
  <si>
    <t>Заместитель руководителя</t>
  </si>
  <si>
    <t>кол-во часов</t>
  </si>
  <si>
    <t>повышение за работу в сельс мест 25%</t>
  </si>
  <si>
    <t>Звено, ступень по блокам</t>
  </si>
  <si>
    <t xml:space="preserve">Надбавка 10% </t>
  </si>
  <si>
    <t>на 1 сентября 2019 года</t>
  </si>
  <si>
    <t>_____________________ Альжанова М.Х.</t>
  </si>
  <si>
    <t>за работу с детьми с ограниченными  возможностями 40 %</t>
  </si>
  <si>
    <t>за работу при учреждении уголовно-исполнительной системы 30 %</t>
  </si>
  <si>
    <t>Специальность: 0403000 Социально-культурная деятельность и народное художественое творчество</t>
  </si>
  <si>
    <t>Курс 1</t>
  </si>
  <si>
    <t>Количество учащихся,всего - 50</t>
  </si>
  <si>
    <t>преподаватель русского языка и литературы</t>
  </si>
  <si>
    <t>преподаватель казахского языка и литературы</t>
  </si>
  <si>
    <t>преподаватель иностранного (английского) языка</t>
  </si>
  <si>
    <t>преподаватель истории Казахстана</t>
  </si>
  <si>
    <t>преподаватель специального инструмента, основ дирижирования, введения в специальность</t>
  </si>
  <si>
    <t>преподаватель основ дирижирования, дополнительного инструмента</t>
  </si>
  <si>
    <t>преподаватель хорового класса</t>
  </si>
  <si>
    <t>преподаватель всемирной истории</t>
  </si>
  <si>
    <t>преподаватель математики</t>
  </si>
  <si>
    <t>преподаватель информатики</t>
  </si>
  <si>
    <t>преподаватель физики</t>
  </si>
  <si>
    <t>преподаватель самопознания</t>
  </si>
  <si>
    <t>преподаватель химии, биологии</t>
  </si>
  <si>
    <t>преподаватель географии</t>
  </si>
  <si>
    <t>преподаватель НВП</t>
  </si>
  <si>
    <t>преподаватель физической культуры</t>
  </si>
  <si>
    <t>преподаватель теории и методики преподавания классического танца</t>
  </si>
  <si>
    <t>концертмейстер теории и методики преподавания классического танца</t>
  </si>
  <si>
    <t>преподаватель теории и методики преподавания казахского танца</t>
  </si>
  <si>
    <t>концертмейстер теории и методики преподавания казахского танца</t>
  </si>
  <si>
    <t>преподаватель введения в специальность</t>
  </si>
  <si>
    <t>преподаватель оркестрового класса, специального инструмента</t>
  </si>
  <si>
    <t>концертмейстер дирижирования</t>
  </si>
  <si>
    <t>преподаватель специального инструмента, музыкального инструмента</t>
  </si>
  <si>
    <t>преподаватель специального инструмента</t>
  </si>
  <si>
    <t>преподаватель музыкально-теоретического цикла, дополнительного инструмента</t>
  </si>
  <si>
    <t>преподаватель дополнительного инструмента</t>
  </si>
  <si>
    <t>концертмейстер хорового класса</t>
  </si>
  <si>
    <t xml:space="preserve">преподаватель музыкального инструмента </t>
  </si>
  <si>
    <t>концертмейтер оркестрового класса</t>
  </si>
  <si>
    <t>концертмейстер специального инструмента</t>
  </si>
  <si>
    <t>концертмейстер основ дирижирования</t>
  </si>
  <si>
    <t>промежуточная аттестация</t>
  </si>
  <si>
    <t>консультация</t>
  </si>
  <si>
    <t xml:space="preserve">Кустанайский педагогический институт имени 50-летия СССР </t>
  </si>
  <si>
    <t>ИВ № 335503 от 24.06.1983</t>
  </si>
  <si>
    <t>36 лет 4 мес.</t>
  </si>
  <si>
    <t>B1-4</t>
  </si>
  <si>
    <t xml:space="preserve">Алматинская Государственная Консерватория им. Курмангазы  </t>
  </si>
  <si>
    <t xml:space="preserve">ЖБ-ІІ № 0022521 от 15.05.1994 </t>
  </si>
  <si>
    <t>22 года 2 мес.</t>
  </si>
  <si>
    <t xml:space="preserve">Костанайский государственный университет имени А.Байтурсынова </t>
  </si>
  <si>
    <t>ЖБ 0107600 от 09.06.2000</t>
  </si>
  <si>
    <t>12 лет 9 мес.</t>
  </si>
  <si>
    <t>Костанайский государственный университет им. А.Байтурсынова</t>
  </si>
  <si>
    <t>ЖБ  0107599 от 09.06.2000</t>
  </si>
  <si>
    <t>14 лет 10 мес.</t>
  </si>
  <si>
    <t xml:space="preserve">Аркалыкский государственный педагогический  институт им.     И. Алтынсарина </t>
  </si>
  <si>
    <t>ЖБ-Б № 0373023 от 22.06.2012</t>
  </si>
  <si>
    <t>5 лет</t>
  </si>
  <si>
    <t>Костанайский государственный  университет им.                                  А.  Байтурсынова</t>
  </si>
  <si>
    <t>ЖБ № 0015456 от 26.04. 2000</t>
  </si>
  <si>
    <t>24 года 11 мес.</t>
  </si>
  <si>
    <t>Челябинская государственная академия культуры и искусств</t>
  </si>
  <si>
    <t>107418 0409726 от 28.10.2015</t>
  </si>
  <si>
    <t>9 лет</t>
  </si>
  <si>
    <t xml:space="preserve">Костанайский государственный педагогический институт </t>
  </si>
  <si>
    <t>ЖБ-Б № 1163718 от 14.06.2017</t>
  </si>
  <si>
    <t>1 год 11 мес.</t>
  </si>
  <si>
    <t xml:space="preserve">ЖБ № 0143041 от 15.06.2009 </t>
  </si>
  <si>
    <t>10 лет</t>
  </si>
  <si>
    <t xml:space="preserve">В3-3 </t>
  </si>
  <si>
    <t>РТ № 044870 от 26.06.1992</t>
  </si>
  <si>
    <t>30 лет 1 мес.</t>
  </si>
  <si>
    <t>среднее специал.</t>
  </si>
  <si>
    <t xml:space="preserve">Свердловское музыкальное училище им. П.И. Чайковского 
</t>
  </si>
  <si>
    <t>В4-4</t>
  </si>
  <si>
    <t>Кустанайский государственный университет им.А.Байтурсынова</t>
  </si>
  <si>
    <t>ЖБ-I № 0017482 от 27.06.1997</t>
  </si>
  <si>
    <t>1 год 7 мес.</t>
  </si>
  <si>
    <t>УВ № 695344 от 25.06.1992</t>
  </si>
  <si>
    <t>ЖБ-Б № 1437018 от 13.06.2019</t>
  </si>
  <si>
    <t xml:space="preserve">Костанайский государственный педагогический университет
им.У.Султангазина 
</t>
  </si>
  <si>
    <t>1 год 1 мес.</t>
  </si>
  <si>
    <t xml:space="preserve">Казахский государственный женский педагогический университет
</t>
  </si>
  <si>
    <t>ЖБ-Б № 1015440 от 01.07.2017</t>
  </si>
  <si>
    <t>3 года 6 мес.</t>
  </si>
  <si>
    <t xml:space="preserve">Костанайский государственный педагогический институт 
</t>
  </si>
  <si>
    <t>ЖБ-Б № 0029584 от 21.06.2011</t>
  </si>
  <si>
    <t>8 лет</t>
  </si>
  <si>
    <t>Костанайская социальная академия</t>
  </si>
  <si>
    <t>ЖБ № 0040731 от 16.10.2002</t>
  </si>
  <si>
    <t>16 лет      11 мес.</t>
  </si>
  <si>
    <t>Аркалыкский педагогический институт им. И. Алтынсарина</t>
  </si>
  <si>
    <t xml:space="preserve">МВ № 111991 от 30.06.1984 </t>
  </si>
  <si>
    <t>28 лет 4 мес.</t>
  </si>
  <si>
    <t>РВ № 140438 от 02.07.1989</t>
  </si>
  <si>
    <t>7 лет</t>
  </si>
  <si>
    <t>ЖБ-Б № 1437020 от 13.06.2019</t>
  </si>
  <si>
    <t xml:space="preserve">Костанайский государственный педагогический университет
им.У.Султангазина 
</t>
  </si>
  <si>
    <t>1 год 9 мес.</t>
  </si>
  <si>
    <t>107418-0149430 от 20.08.2014</t>
  </si>
  <si>
    <t xml:space="preserve">Челябинский государственный педагогический университет
</t>
  </si>
  <si>
    <t>7 лет 10 мес.</t>
  </si>
  <si>
    <t xml:space="preserve">Кустанайский педагогический институт им. 50-летия СССР 
</t>
  </si>
  <si>
    <t>КВ № 198671 от 28.06.1984</t>
  </si>
  <si>
    <t xml:space="preserve">39 лет
10 мес.
</t>
  </si>
  <si>
    <t xml:space="preserve">Аркалыкский государственный педагогический институт им.И.Алтынсарина
</t>
  </si>
  <si>
    <t>ЖБ-Б № 1441048 от 28.06.2019</t>
  </si>
  <si>
    <t>до года</t>
  </si>
  <si>
    <t xml:space="preserve">Челябинский государственный педагогический университет 
</t>
  </si>
  <si>
    <t>ВСБ 0859420 от 04.06.2005</t>
  </si>
  <si>
    <t>АВС 0805715 от 24.06.199</t>
  </si>
  <si>
    <t>14 лет 9 мес.</t>
  </si>
  <si>
    <t xml:space="preserve">Костанайский государственный университет им.А.Байтурсынова 
</t>
  </si>
  <si>
    <t>ЖБ 0284875 от 07.06.2002</t>
  </si>
  <si>
    <t xml:space="preserve">11 лет
5 мес
</t>
  </si>
  <si>
    <t xml:space="preserve">Аркалыкский государственный педагогический институт 
</t>
  </si>
  <si>
    <t>ЖБ 0190914 от 21.06.2001</t>
  </si>
  <si>
    <t xml:space="preserve">13 лет
1 мес.
</t>
  </si>
  <si>
    <t xml:space="preserve">Казахский государственный педагогический университет имени Абая
</t>
  </si>
  <si>
    <t>ЖБ-1 № 0007319
 от 13.05.1997</t>
  </si>
  <si>
    <t xml:space="preserve">35 лет
11 мес.
</t>
  </si>
  <si>
    <t xml:space="preserve">Кустанайский педагогический институт имени 50-летия СССР
</t>
  </si>
  <si>
    <t>ТВ № 724650 от 15.06.1990</t>
  </si>
  <si>
    <t>В3-2</t>
  </si>
  <si>
    <t xml:space="preserve">35 лет 
2 мес.
</t>
  </si>
  <si>
    <t xml:space="preserve">Челябинский государственный  институт культуры 
</t>
  </si>
  <si>
    <t>107418 0409412 от 01.07.2017</t>
  </si>
  <si>
    <t xml:space="preserve">5 лет
11 мес.
</t>
  </si>
  <si>
    <t xml:space="preserve">Костанайский государственный педагогический университет им.У.Султангазина
</t>
  </si>
  <si>
    <t>ЖБ-Б № 1436662 от 11.06.2019</t>
  </si>
  <si>
    <t>ТВ № 328452 от 28.03.1991</t>
  </si>
  <si>
    <t xml:space="preserve">Ленинградская Высшая профсоюзная школа культуры Ордена «Знак почета»  
</t>
  </si>
  <si>
    <t xml:space="preserve">24 года
9 мес.
</t>
  </si>
  <si>
    <t xml:space="preserve">Казахская национальная консерватория им. Курмангазы  
</t>
  </si>
  <si>
    <t>ЖБ № 0025259 от 09.06.2015</t>
  </si>
  <si>
    <t xml:space="preserve">3 года
11 мес.
</t>
  </si>
  <si>
    <t xml:space="preserve">Костанайский государственный педагогический институт
</t>
  </si>
  <si>
    <t>ЖБ № 0143042 от 11.06.2009</t>
  </si>
  <si>
    <t>В3-4</t>
  </si>
  <si>
    <t xml:space="preserve">Кустанайский государственный университет им.А.Байтурсынова 
</t>
  </si>
  <si>
    <t>ЖБ-II № 0136425 от 15.05.1997</t>
  </si>
  <si>
    <t xml:space="preserve">30 лет
11 мес.
</t>
  </si>
  <si>
    <t>МТБ № 0012436 от 27.06.2006</t>
  </si>
  <si>
    <t xml:space="preserve">14 лет
11 мес.
</t>
  </si>
  <si>
    <t xml:space="preserve">Костанайский государственный университет им.А.Байтурсынова
</t>
  </si>
  <si>
    <t>ЖБ-Б № 0038034 от 05.06.2013</t>
  </si>
  <si>
    <t>11 лет</t>
  </si>
  <si>
    <t xml:space="preserve">Кокшетауский университет им. А.Мырзахметова
</t>
  </si>
  <si>
    <t>ЖООК-М № 0071322 от 09.07.2015</t>
  </si>
  <si>
    <t>17 лет</t>
  </si>
  <si>
    <t>ОК № 03249 от 24.05.2011</t>
  </si>
  <si>
    <t>преподаватель специального инструмента, дирижирования</t>
  </si>
  <si>
    <t xml:space="preserve">Челябинский государственный институт искусства и культуры
</t>
  </si>
  <si>
    <t>куратор</t>
  </si>
  <si>
    <t>7-9 лет</t>
  </si>
  <si>
    <t>Курс 2</t>
  </si>
  <si>
    <t>Число часов -1570,1</t>
  </si>
  <si>
    <t xml:space="preserve">Челябинский государственный институт культуры
</t>
  </si>
  <si>
    <t xml:space="preserve">107418 0910754 от 01.07.2017 </t>
  </si>
  <si>
    <t xml:space="preserve">2 года
6 мес.
</t>
  </si>
  <si>
    <t>преподаватель профессионального (французского)иностранного языка</t>
  </si>
  <si>
    <t xml:space="preserve">Костанайский педагогический университет им.У.Султангазина
</t>
  </si>
  <si>
    <t>ЖБ-Б № 1436808 от 13.06.2019</t>
  </si>
  <si>
    <t>преподаватель музыкально-теоретического цикла, специального инструмента инструмента</t>
  </si>
  <si>
    <t>преподаватель мастерства художественной обработки материалов, материаловедения и охраны труда, истории изобразительного и прикладного искусства</t>
  </si>
  <si>
    <t xml:space="preserve">Джезказганский педагогический институт
</t>
  </si>
  <si>
    <t>ЕВ № 103824 от 01.07.1980</t>
  </si>
  <si>
    <t>39 лет</t>
  </si>
  <si>
    <t>преподаватель компьютерных технологий</t>
  </si>
  <si>
    <t>преподаватель  композиции постановки танца</t>
  </si>
  <si>
    <t>ОК № 03327 от 28.06.2011</t>
  </si>
  <si>
    <t>преподаватель современной хореографии</t>
  </si>
  <si>
    <t>преподаватель профессионального иностранного языка</t>
  </si>
  <si>
    <t xml:space="preserve">Южно-Уральский государстввенный гуманитарно-педагогический университет
</t>
  </si>
  <si>
    <t>107404 0040116 от 20.03.2019</t>
  </si>
  <si>
    <t xml:space="preserve">7 лет
11 мес.
</t>
  </si>
  <si>
    <t>преподаватель мастерства художественной обработки материалов</t>
  </si>
  <si>
    <t>ЖБ № 0142660 от 13.05.2009</t>
  </si>
  <si>
    <t xml:space="preserve">24 года
11 мес.
</t>
  </si>
  <si>
    <t>преподаватель организации досуга</t>
  </si>
  <si>
    <t>ВСА № 0085420 от 25.06.2007</t>
  </si>
  <si>
    <t xml:space="preserve">21 год
8 мес.
</t>
  </si>
  <si>
    <t>преподаватель  композиции постановки танца, введения в специальность</t>
  </si>
  <si>
    <t xml:space="preserve">Южно-Уральский государственный гуманитарно-педагогический университет
</t>
  </si>
  <si>
    <t>107404 0038453 от 07.02.2019</t>
  </si>
  <si>
    <t xml:space="preserve">1 год
1 мес.
</t>
  </si>
  <si>
    <t>преподаватель композиции, народного орнамента</t>
  </si>
  <si>
    <t xml:space="preserve">10 лет
3 мес.
</t>
  </si>
  <si>
    <t>преподаватель хореографии, промежуточная аттестация</t>
  </si>
  <si>
    <t>107418 0911391 от 08.12.2017</t>
  </si>
  <si>
    <t xml:space="preserve">6 лет
11 мес.
</t>
  </si>
  <si>
    <t xml:space="preserve">преподаватель казахского языка и литературы, профессионального казахского языка </t>
  </si>
  <si>
    <t xml:space="preserve"> Преподаватель казахского языка и литературы, профессионального казахского языка </t>
  </si>
  <si>
    <t xml:space="preserve">Кустанайский государственный университет 
</t>
  </si>
  <si>
    <t>ЖБ-II № 0095774 от 31.05.1996</t>
  </si>
  <si>
    <t>23 года</t>
  </si>
  <si>
    <t>концертмейстер хорового класса, специального инструмента</t>
  </si>
  <si>
    <t xml:space="preserve">Костанайский гуманитарный институт 
</t>
  </si>
  <si>
    <t>ЖБ  0270665 от 21.06.2002</t>
  </si>
  <si>
    <t xml:space="preserve">22 года
7 мес.
</t>
  </si>
  <si>
    <t xml:space="preserve">Костанайский государственный университет им. А. Байтурсынова
</t>
  </si>
  <si>
    <t xml:space="preserve">ЖБ-II № 0166385 от 10.06.1997
</t>
  </si>
  <si>
    <t xml:space="preserve">19 лет
9 мес.
</t>
  </si>
  <si>
    <t>преподаватель специального инструмента, основ дирижирования</t>
  </si>
  <si>
    <t xml:space="preserve">Челябинский государственный  институт культуры 
</t>
  </si>
  <si>
    <t xml:space="preserve">107418 1016068 от 29.06.2019
</t>
  </si>
  <si>
    <t>концертмейстер постановки голоса</t>
  </si>
  <si>
    <t>преподаватель основ философии</t>
  </si>
  <si>
    <t xml:space="preserve">Кустанайский государственный университет
</t>
  </si>
  <si>
    <t>ЖБ-II № 0096169 от 11.06.1996</t>
  </si>
  <si>
    <t xml:space="preserve">34 года
5 мес.
</t>
  </si>
  <si>
    <t>преподаватель дирижирования</t>
  </si>
  <si>
    <t xml:space="preserve">Казахская национальная академия музыки
</t>
  </si>
  <si>
    <t>АЖБ № 0026472 от 18.06.2007</t>
  </si>
  <si>
    <t xml:space="preserve">9 лет
1 мес.
</t>
  </si>
  <si>
    <t>ЖБ № 0202870 от 08.06.2001</t>
  </si>
  <si>
    <t xml:space="preserve">21 год
7 мес.
</t>
  </si>
  <si>
    <t>преподаватель теории и методики преподавания народного танца, композиции постановки танца</t>
  </si>
  <si>
    <t xml:space="preserve">Челябинский государственный педагогический университет </t>
  </si>
  <si>
    <t>107418-0149427 от 20.08.2014</t>
  </si>
  <si>
    <t>1 год</t>
  </si>
  <si>
    <t>преподаватель народного музыкального творчества и музыкальной литературы, мирового искусства, музыкальной грамоты</t>
  </si>
  <si>
    <t>преподаватель рисунка, живописи</t>
  </si>
  <si>
    <t>ЖБ-Б № 1063089 от 24.06.2016</t>
  </si>
  <si>
    <t>преподаватель культурологии, основ социологии и политологии</t>
  </si>
  <si>
    <t>преподаватель физики, математики</t>
  </si>
  <si>
    <t>преподаватель  композиции постановки танца, истории хореографии</t>
  </si>
  <si>
    <t>ЖБ № 0722305 от 06.06.2006.</t>
  </si>
  <si>
    <t xml:space="preserve">Челябинский государственный университет 
</t>
  </si>
  <si>
    <t>107 427  0000 868  от 21.12.2017</t>
  </si>
  <si>
    <t xml:space="preserve">4 года 
10 мес.
</t>
  </si>
  <si>
    <t xml:space="preserve">Аркалыкский государственный педагогический институт
</t>
  </si>
  <si>
    <t>ЖБ № 0190838 от 02.06.2001</t>
  </si>
  <si>
    <t>35 лет</t>
  </si>
  <si>
    <t>преподаватель постановки голоса</t>
  </si>
  <si>
    <t>Алма-Атинская государственная консерватория им.Курмангазы</t>
  </si>
  <si>
    <t>ПВ № 066030 от 18.05.1987</t>
  </si>
  <si>
    <t xml:space="preserve">17 лет
5 мес.
</t>
  </si>
  <si>
    <t>преподаватель иностранного (английского) языка, профессионального иностранного языка</t>
  </si>
  <si>
    <t xml:space="preserve">преподаватель организации досуга </t>
  </si>
  <si>
    <t>концертмейстер оркестрового класса</t>
  </si>
  <si>
    <t>преподаватель основ дирижирования</t>
  </si>
  <si>
    <t>концертмейстер  теории и методики преподавания народного танца</t>
  </si>
  <si>
    <t>преподаваатель музыкального инструмента</t>
  </si>
  <si>
    <t>преподаватель композиции постановки танца</t>
  </si>
  <si>
    <t>концертмейстер композиции и постановки танца</t>
  </si>
  <si>
    <t xml:space="preserve">преподаватель постановки голоса </t>
  </si>
  <si>
    <t xml:space="preserve">концертмейстер постановки голоса </t>
  </si>
  <si>
    <t>преподаватель производственного обучения</t>
  </si>
  <si>
    <t>ЖБ-Б № 0272820 от 09.06.2011</t>
  </si>
  <si>
    <t xml:space="preserve">7 лет
4 мес
</t>
  </si>
  <si>
    <t>В1-4</t>
  </si>
  <si>
    <t xml:space="preserve">Кустанайский государственный педагогический институт, 
</t>
  </si>
  <si>
    <t>Я №194056 от 30.06.1972</t>
  </si>
  <si>
    <t xml:space="preserve">25 лет
5 мес.
</t>
  </si>
  <si>
    <t>Итого теория + практика</t>
  </si>
  <si>
    <t xml:space="preserve">Директор </t>
  </si>
  <si>
    <t>КГКП "Костанайский педагогический колледж"</t>
  </si>
  <si>
    <t xml:space="preserve">ГУ "Управление образования акимата Костанайской области"     
</t>
  </si>
  <si>
    <t>Управления образования акимата Костанайской области</t>
  </si>
  <si>
    <t>_____________________________ Уразамбетова Г.У.</t>
  </si>
  <si>
    <t>Образование (высшее)</t>
  </si>
  <si>
    <t>16 лет  11 мес.</t>
  </si>
  <si>
    <t xml:space="preserve">Челябинский государственный институт искусства и культуры
8
</t>
  </si>
  <si>
    <t xml:space="preserve">преподавател музыкального инструмента, </t>
  </si>
  <si>
    <t>преподаватель  дирижирования</t>
  </si>
  <si>
    <t>Дирижирования, концертмейстер оркестрового класса</t>
  </si>
  <si>
    <t>Концертмейстер дополнительного инструмента</t>
  </si>
  <si>
    <t>преподаватель сольфеджио, эстрадного вокала</t>
  </si>
  <si>
    <t>B3-4</t>
  </si>
  <si>
    <t>Курс 4</t>
  </si>
  <si>
    <t>Количество учащихся,всего - 66</t>
  </si>
  <si>
    <t>Число часов -1607,5</t>
  </si>
  <si>
    <t>преподаватель основ дирижирования, хороведения, методики работы с хоровым коллективом</t>
  </si>
  <si>
    <t>концертмейстер концертмейстерского класса</t>
  </si>
  <si>
    <t>преподаватель оркестрового класса, дирижирования, специального инструмента,  изучения оркестровых инструментов</t>
  </si>
  <si>
    <t>преподаватель  специального инструмента, концертмейстерского класса</t>
  </si>
  <si>
    <t>преподаватель мастерства художественной обработки материалов, методики ведения занятий, итоговая аттестация</t>
  </si>
  <si>
    <t xml:space="preserve">22 года
8 мес.
</t>
  </si>
  <si>
    <t>преподаватель теории и методики  преподавания народного танца, композиции постановки танца</t>
  </si>
  <si>
    <t>АЖБ № 0039867 от 12.06.2007</t>
  </si>
  <si>
    <t xml:space="preserve">преподаватель композиции постановки танца </t>
  </si>
  <si>
    <t>преподаватель сценической речи</t>
  </si>
  <si>
    <t>преподаватель методики работы с самодеятельным коллективом</t>
  </si>
  <si>
    <t>концертмейстер композиции постановки танца, современного танца</t>
  </si>
  <si>
    <t>итоговая аттестация</t>
  </si>
  <si>
    <t>концертмейстер изучения оркестровых инструментов, специального инструмента, концертмейстерского класса</t>
  </si>
  <si>
    <t>преподаватель педагогики</t>
  </si>
  <si>
    <t xml:space="preserve">Костанайский государственный университет им. А. Байтурсынова
</t>
  </si>
  <si>
    <t>ЖБ 0328795 от 24.06.2003</t>
  </si>
  <si>
    <t>24 года</t>
  </si>
  <si>
    <t xml:space="preserve">Костанайский государственный педагогический институт
</t>
  </si>
  <si>
    <t>ЖБ-Б № 0093264 от 23.06.2010</t>
  </si>
  <si>
    <t xml:space="preserve">7 лет
9 мес.
</t>
  </si>
  <si>
    <t>ЖБ-Б № 1063007 от 24.06.2016</t>
  </si>
  <si>
    <t>15 лет</t>
  </si>
  <si>
    <t>преподаватель музыкальный редактор, консультации</t>
  </si>
  <si>
    <t>ЖБ 0778104 от 03.07.2006</t>
  </si>
  <si>
    <t xml:space="preserve">4 года
2 мес.
</t>
  </si>
  <si>
    <t>преподаватель основ предпринимательской деятельности</t>
  </si>
  <si>
    <t xml:space="preserve">Костанайский государственный педагогический институт
</t>
  </si>
  <si>
    <t>преподаватель  композиции постановки танца,работа на пальцах</t>
  </si>
  <si>
    <t>преподаватель композиции,  народных ремесел, мастерства художественной обработки материалов,  пластической анатомии</t>
  </si>
  <si>
    <t>преподаватель хореографии (физической культуры), основ хореографии и ритмики</t>
  </si>
  <si>
    <t>преподаватель специального инструмента,  концертмейстер теории и методики преподавания народного танца</t>
  </si>
  <si>
    <t>преподаватель основ дирижирования, хоровой оранжировки</t>
  </si>
  <si>
    <t xml:space="preserve">Костанайский государственный педагогический институт 
</t>
  </si>
  <si>
    <t>ЖБ № 0143040 от 15.06.2009</t>
  </si>
  <si>
    <t>преподаватель мастерства художественной обработки материалов, пластическая анатомия,  консультация, итоговая аттестация</t>
  </si>
  <si>
    <t>концертмейстер основ дирижирования, дирижирования, специального инструмента</t>
  </si>
  <si>
    <t xml:space="preserve">Павлодарское музыкальное училище им. П.И. Чайковского, 
БТ №149828 от 22.06.1979
</t>
  </si>
  <si>
    <t>БТ №149828 от 22.06.1979</t>
  </si>
  <si>
    <t xml:space="preserve">38 лет
8 мес.
</t>
  </si>
  <si>
    <t xml:space="preserve">Костанайский социально-технический университет им.                         З. Алдамжар
</t>
  </si>
  <si>
    <t>ЖООК–М № 0008323 от 11.01.2012</t>
  </si>
  <si>
    <t>преподаватель основ права</t>
  </si>
  <si>
    <t>преподаватель специального инструмента, изучения оркестровых инструментов</t>
  </si>
  <si>
    <t>преподаватель  композиции постановки танца, историко-бытового танца</t>
  </si>
  <si>
    <t>преподаватель класса ансамбля, методики работы с самодеятельным коллективом</t>
  </si>
  <si>
    <t>преподаватель народного музыкального творчества и музыкальной литературы</t>
  </si>
  <si>
    <t>среднее специальное</t>
  </si>
  <si>
    <t xml:space="preserve">Алма-Атинское художественное училище
</t>
  </si>
  <si>
    <t>Т №981276 от 23.10.1969</t>
  </si>
  <si>
    <t xml:space="preserve">15 лет 
11 мес.
</t>
  </si>
  <si>
    <t>преподаватель методики музыкального вопитания</t>
  </si>
  <si>
    <t xml:space="preserve">Кустанайский сельскохозяйственный институт 
</t>
  </si>
  <si>
    <t>ЖБ-II № 0087966 от 06.12.1996</t>
  </si>
  <si>
    <t xml:space="preserve">28 лет
1 мес.
</t>
  </si>
  <si>
    <t>преподаватель  композиции постановки танца, методики работы с самодеятельным коллективом</t>
  </si>
  <si>
    <t>концертмейстер историко-бытового танца</t>
  </si>
  <si>
    <t>В3-3</t>
  </si>
  <si>
    <t>ЖБ 0750640 от 21.06.2006</t>
  </si>
  <si>
    <t xml:space="preserve">9 лет 
</t>
  </si>
  <si>
    <t>преподаватель педагогики, итоговая аттестация</t>
  </si>
  <si>
    <t xml:space="preserve">Костанайский гуманитарный институт
</t>
  </si>
  <si>
    <t>ЖБ № 0650941 от 22.06.2005</t>
  </si>
  <si>
    <t xml:space="preserve">37 лет
11 мес.
</t>
  </si>
  <si>
    <t>преподаватель специального инструмента, концертмейстерского класса</t>
  </si>
  <si>
    <t xml:space="preserve">Казахский национальный университет искусств,
</t>
  </si>
  <si>
    <t>ЖБ-Б № 0224576 от 20.06.2011</t>
  </si>
  <si>
    <t xml:space="preserve">22 года 7 мес </t>
  </si>
  <si>
    <t>Итого теория  + практика</t>
  </si>
  <si>
    <t xml:space="preserve">ГУ "Управление образования акимата Костанайской области"     </t>
  </si>
  <si>
    <t>Образование  (высшее)</t>
  </si>
  <si>
    <t>Курс 3</t>
  </si>
  <si>
    <t xml:space="preserve">Число часов -1735,5 </t>
  </si>
  <si>
    <t>преподаватель оркестрового класса, специального инструмента, изучения оркестровых инструментов</t>
  </si>
  <si>
    <t>преподаватель специального инструмента, инструментовки и инструментоведения</t>
  </si>
  <si>
    <t xml:space="preserve">преподаватель музыкально-теоретического цикла, специального инструмента, промежуточная аттестация, консультация </t>
  </si>
  <si>
    <t>преподаватель мастерства художественной обработки материалов, консультации</t>
  </si>
  <si>
    <t>преподаватель физической культуры, теории иметодики преподавания народного танца   композиции постановки танца</t>
  </si>
  <si>
    <t>преподаватель сценическойц речи</t>
  </si>
  <si>
    <t>преподаватель оформления мероприятий</t>
  </si>
  <si>
    <t>концертмейстер дирижирования,  концертмейстерского класса, основ дирижирования</t>
  </si>
  <si>
    <t>концертмейстер  теории и методики преподавания народного танца, композиции постановки танца</t>
  </si>
  <si>
    <t>консультации</t>
  </si>
  <si>
    <t>преподаватель основ экономики</t>
  </si>
  <si>
    <t>преподаватель массовых игр</t>
  </si>
  <si>
    <t>К № 25841 от 01.06.2011</t>
  </si>
  <si>
    <t>12 лет 3 мес.</t>
  </si>
  <si>
    <t xml:space="preserve">преподаватель композиции,  народного орнамента, народных ремесел </t>
  </si>
  <si>
    <t>преподаватель хореографии (физической культуры), основ хореографии и ритмики, промежуточная аттестация</t>
  </si>
  <si>
    <t>преподаватель делопроизводства на государственном языке</t>
  </si>
  <si>
    <t>преподаватель специального инструмента, дирижирование</t>
  </si>
  <si>
    <t>преподаватель мастерства художественной обработки материалов, консультация</t>
  </si>
  <si>
    <t>концертмейстер изучения оркестровых инструментов</t>
  </si>
  <si>
    <t>преподаватель сольфеджио, эстрадного пения</t>
  </si>
  <si>
    <t>преподаватель концертмейстерского класса</t>
  </si>
  <si>
    <t xml:space="preserve">Кустанайский государственный университет
</t>
  </si>
  <si>
    <t xml:space="preserve">ЖБ-I № 0002403 от 21.06.1994 </t>
  </si>
  <si>
    <t xml:space="preserve">30 лет
2 мес.
</t>
  </si>
  <si>
    <t>преподаватель истории культуры Казахстана</t>
  </si>
  <si>
    <t>преподаватель инструментоведения и инструментовки</t>
  </si>
  <si>
    <t>преподаватель психологии</t>
  </si>
  <si>
    <t xml:space="preserve">Челябинский государственный педагогический университет
</t>
  </si>
  <si>
    <t>ДВС № 1857760 от 24.02.2003</t>
  </si>
  <si>
    <t>13 лет 9 мес</t>
  </si>
  <si>
    <t>преподаватель мастерства художественной обработки материалов, макетирования</t>
  </si>
  <si>
    <t>преподаватель дирижирования, инструментоведения и инструментовки</t>
  </si>
  <si>
    <t>преподаватель  композиции постановки танца, грима</t>
  </si>
  <si>
    <t xml:space="preserve"> концертмейстер теории и методики преподавания классического танца, историко-бытового танца</t>
  </si>
  <si>
    <t>преподаватель  изучения оркестровых инструментов</t>
  </si>
  <si>
    <t>преподаватель хорового класса, хоровой аранжировки</t>
  </si>
  <si>
    <t xml:space="preserve">Казахский национальный университет искусств
</t>
  </si>
  <si>
    <t xml:space="preserve">ЖБ-Б № 1063007 от 24.06.2016 </t>
  </si>
  <si>
    <t xml:space="preserve">Кустанайский государственный университет </t>
  </si>
  <si>
    <t xml:space="preserve">ШВ № 324957 от 29.06.1993 </t>
  </si>
  <si>
    <t>25 лет 11 мес</t>
  </si>
  <si>
    <t xml:space="preserve">Джезказганский педагогический институт
НВ № 087130 от 02.07.1987 
</t>
  </si>
  <si>
    <t xml:space="preserve">НВ № 087130 от 02.07.1987 </t>
  </si>
  <si>
    <t xml:space="preserve">Кустанайский педагогический институт имени 50-летия ССР 
</t>
  </si>
  <si>
    <t xml:space="preserve">Г-I № 214773 от 26.06.1981 </t>
  </si>
  <si>
    <t>37 лем 11 мес</t>
  </si>
  <si>
    <t>Костанайский социально-технический университет им.                         З. Алдамжар</t>
  </si>
  <si>
    <t xml:space="preserve">15 лет 4 мес.
</t>
  </si>
  <si>
    <t>30 лет 2 мес</t>
  </si>
  <si>
    <t xml:space="preserve">Костанайский государственный педагогический университет
</t>
  </si>
  <si>
    <t>ЖБ-Б № 1354834 от 14.06.2018</t>
  </si>
  <si>
    <t xml:space="preserve">2 года </t>
  </si>
  <si>
    <t xml:space="preserve">Кустанайский педагогический институт им. 50-летия СССР,
</t>
  </si>
  <si>
    <t>НВ № 099657 от 03.07.1989</t>
  </si>
  <si>
    <t xml:space="preserve">28 лет
1 мес
</t>
  </si>
  <si>
    <t>Я № 239265 от 30.06.1975.</t>
  </si>
  <si>
    <t xml:space="preserve">44 года
8 мес.
</t>
  </si>
  <si>
    <t>23 года 7 мес</t>
  </si>
  <si>
    <t xml:space="preserve">15 лет
4 мес.
</t>
  </si>
  <si>
    <t>34 года 5 мес</t>
  </si>
  <si>
    <t xml:space="preserve">15 лет
</t>
  </si>
  <si>
    <t>В4-1</t>
  </si>
  <si>
    <t>15 лет 4 мес</t>
  </si>
  <si>
    <t>ОК№03327 от 28.06.2011</t>
  </si>
  <si>
    <t xml:space="preserve">Университет Болашак </t>
  </si>
  <si>
    <t>ЖБ-Б № 0221891 от 10.06.2011</t>
  </si>
  <si>
    <t>Бюджетная программа: (024-015)</t>
  </si>
  <si>
    <t>Число часов -1096</t>
  </si>
  <si>
    <t>Количество учащихся,всего - 68</t>
  </si>
</sst>
</file>

<file path=xl/styles.xml><?xml version="1.0" encoding="utf-8"?>
<styleSheet xmlns="http://schemas.openxmlformats.org/spreadsheetml/2006/main">
  <numFmts count="3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0"/>
    <numFmt numFmtId="177" formatCode="0.0000"/>
    <numFmt numFmtId="178" formatCode="0.000000"/>
    <numFmt numFmtId="179" formatCode="0.0000000"/>
    <numFmt numFmtId="180" formatCode="_-* #,##0.0_р_._-;\-* #,##0.0_р_._-;_-* &quot;-&quot;??_р_._-;_-@_-"/>
    <numFmt numFmtId="181" formatCode="_-* #,##0_р_._-;\-* #,##0_р_._-;_-* &quot;-&quot;??_р_._-;_-@_-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mmm/yyyy"/>
    <numFmt numFmtId="18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75" fontId="8" fillId="0" borderId="0" xfId="0" applyNumberFormat="1" applyFont="1" applyAlignment="1">
      <alignment/>
    </xf>
    <xf numFmtId="175" fontId="3" fillId="0" borderId="0" xfId="0" applyNumberFormat="1" applyFont="1" applyBorder="1" applyAlignment="1">
      <alignment vertical="top" wrapText="1"/>
    </xf>
    <xf numFmtId="175" fontId="3" fillId="0" borderId="0" xfId="0" applyNumberFormat="1" applyFont="1" applyAlignment="1">
      <alignment vertical="top" wrapText="1"/>
    </xf>
    <xf numFmtId="175" fontId="0" fillId="0" borderId="0" xfId="0" applyNumberFormat="1" applyAlignment="1">
      <alignment vertical="top" wrapText="1"/>
    </xf>
    <xf numFmtId="175" fontId="0" fillId="0" borderId="0" xfId="0" applyNumberFormat="1" applyAlignment="1">
      <alignment/>
    </xf>
    <xf numFmtId="0" fontId="8" fillId="33" borderId="10" xfId="0" applyFont="1" applyFill="1" applyBorder="1" applyAlignment="1">
      <alignment horizontal="left" vertical="top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5" fontId="8" fillId="34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175" fontId="8" fillId="34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5" xfId="0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5" fontId="0" fillId="34" borderId="0" xfId="0" applyNumberFormat="1" applyFill="1" applyAlignment="1">
      <alignment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175" fontId="8" fillId="34" borderId="10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/>
    </xf>
    <xf numFmtId="0" fontId="8" fillId="34" borderId="17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175" fontId="7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46" fillId="34" borderId="14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center" vertical="top" wrapText="1"/>
    </xf>
    <xf numFmtId="3" fontId="8" fillId="34" borderId="10" xfId="0" applyNumberFormat="1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175" fontId="7" fillId="33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top" wrapText="1"/>
    </xf>
    <xf numFmtId="0" fontId="8" fillId="34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3" fillId="34" borderId="0" xfId="0" applyNumberFormat="1" applyFont="1" applyFill="1" applyAlignment="1">
      <alignment vertical="top" wrapText="1"/>
    </xf>
    <xf numFmtId="0" fontId="0" fillId="34" borderId="0" xfId="0" applyNumberFormat="1" applyFill="1" applyAlignment="1">
      <alignment vertical="top" wrapText="1"/>
    </xf>
    <xf numFmtId="0" fontId="0" fillId="34" borderId="0" xfId="0" applyNumberFormat="1" applyFill="1" applyAlignment="1">
      <alignment/>
    </xf>
    <xf numFmtId="0" fontId="8" fillId="33" borderId="12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NumberFormat="1" applyFill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8" fillId="35" borderId="17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8" fillId="34" borderId="0" xfId="0" applyFont="1" applyFill="1" applyAlignment="1">
      <alignment/>
    </xf>
    <xf numFmtId="0" fontId="7" fillId="33" borderId="15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5" fontId="8" fillId="0" borderId="13" xfId="0" applyNumberFormat="1" applyFont="1" applyBorder="1" applyAlignment="1">
      <alignment horizontal="center" vertical="top" wrapText="1"/>
    </xf>
    <xf numFmtId="175" fontId="8" fillId="0" borderId="16" xfId="0" applyNumberFormat="1" applyFont="1" applyBorder="1" applyAlignment="1">
      <alignment horizontal="center" vertical="top" wrapText="1"/>
    </xf>
    <xf numFmtId="175" fontId="8" fillId="0" borderId="11" xfId="0" applyNumberFormat="1" applyFont="1" applyBorder="1" applyAlignment="1">
      <alignment horizontal="center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75" fontId="8" fillId="34" borderId="13" xfId="0" applyNumberFormat="1" applyFont="1" applyFill="1" applyBorder="1" applyAlignment="1">
      <alignment horizontal="center" vertical="top" wrapText="1"/>
    </xf>
    <xf numFmtId="175" fontId="8" fillId="34" borderId="16" xfId="0" applyNumberFormat="1" applyFont="1" applyFill="1" applyBorder="1" applyAlignment="1">
      <alignment horizontal="center" vertical="top" wrapText="1"/>
    </xf>
    <xf numFmtId="175" fontId="8" fillId="34" borderId="11" xfId="0" applyNumberFormat="1" applyFont="1" applyFill="1" applyBorder="1" applyAlignment="1">
      <alignment horizontal="center" vertical="top" wrapText="1"/>
    </xf>
    <xf numFmtId="0" fontId="8" fillId="35" borderId="21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4" borderId="13" xfId="0" applyNumberFormat="1" applyFont="1" applyFill="1" applyBorder="1" applyAlignment="1">
      <alignment horizontal="center" vertical="top" wrapText="1"/>
    </xf>
    <xf numFmtId="0" fontId="8" fillId="34" borderId="16" xfId="0" applyNumberFormat="1" applyFont="1" applyFill="1" applyBorder="1" applyAlignment="1">
      <alignment horizontal="center" vertical="top" wrapText="1"/>
    </xf>
    <xf numFmtId="0" fontId="8" fillId="34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view="pageBreakPreview" zoomScale="60" zoomScaleNormal="60" zoomScalePageLayoutView="0" workbookViewId="0" topLeftCell="A52">
      <selection activeCell="A72" sqref="A72:IV75"/>
    </sheetView>
  </sheetViews>
  <sheetFormatPr defaultColWidth="9.00390625" defaultRowHeight="12.75"/>
  <cols>
    <col min="1" max="1" width="5.25390625" style="0" customWidth="1"/>
    <col min="2" max="2" width="37.00390625" style="0" customWidth="1"/>
    <col min="3" max="3" width="15.00390625" style="0" customWidth="1"/>
    <col min="4" max="4" width="31.125" style="0" customWidth="1"/>
    <col min="5" max="5" width="26.75390625" style="0" customWidth="1"/>
    <col min="6" max="6" width="13.25390625" style="30" customWidth="1"/>
    <col min="7" max="7" width="10.75390625" style="0" customWidth="1"/>
    <col min="8" max="8" width="16.25390625" style="0" customWidth="1"/>
    <col min="9" max="9" width="10.00390625" style="0" customWidth="1"/>
    <col min="10" max="10" width="14.375" style="19" customWidth="1"/>
    <col min="11" max="11" width="12.75390625" style="0" customWidth="1"/>
    <col min="14" max="15" width="8.625" style="0" customWidth="1"/>
    <col min="16" max="16" width="10.00390625" style="0" bestFit="1" customWidth="1"/>
    <col min="17" max="17" width="24.00390625" style="0" customWidth="1"/>
    <col min="18" max="18" width="28.25390625" style="0" customWidth="1"/>
    <col min="19" max="19" width="24.375" style="0" customWidth="1"/>
    <col min="20" max="20" width="10.00390625" style="0" bestFit="1" customWidth="1"/>
    <col min="21" max="21" width="10.75390625" style="0" customWidth="1"/>
    <col min="22" max="22" width="4.875" style="0" customWidth="1"/>
    <col min="23" max="23" width="3.75390625" style="0" customWidth="1"/>
    <col min="24" max="24" width="3.875" style="0" customWidth="1"/>
  </cols>
  <sheetData>
    <row r="1" spans="1:21" ht="15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5" t="s">
        <v>11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284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5" t="s">
        <v>24</v>
      </c>
      <c r="N2" s="5"/>
      <c r="O2" s="5"/>
      <c r="P2" s="5"/>
      <c r="Q2" s="5"/>
      <c r="R2" s="5"/>
      <c r="S2" s="5"/>
      <c r="T2" s="6"/>
      <c r="U2" s="6"/>
    </row>
    <row r="3" spans="1:21" ht="15">
      <c r="A3" s="5" t="s">
        <v>285</v>
      </c>
      <c r="B3" s="5"/>
      <c r="C3" s="5"/>
      <c r="D3" s="6"/>
      <c r="E3" s="6"/>
      <c r="F3" s="6" t="s">
        <v>3</v>
      </c>
      <c r="G3" s="6"/>
      <c r="H3" s="6"/>
      <c r="I3" s="6"/>
      <c r="J3" s="6"/>
      <c r="K3" s="6"/>
      <c r="L3" s="6"/>
      <c r="M3" s="248" t="s">
        <v>286</v>
      </c>
      <c r="N3" s="249"/>
      <c r="O3" s="249"/>
      <c r="P3" s="249"/>
      <c r="Q3" s="249"/>
      <c r="R3" s="249"/>
      <c r="S3" s="5"/>
      <c r="T3" s="6"/>
      <c r="U3" s="6"/>
    </row>
    <row r="4" spans="1:21" ht="15">
      <c r="A4" s="5" t="s">
        <v>287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5" t="s">
        <v>30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288</v>
      </c>
      <c r="B5" s="5"/>
      <c r="C5" s="5"/>
      <c r="D5" s="6"/>
      <c r="E5" s="6"/>
      <c r="F5" s="6" t="s">
        <v>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>
      <c r="A7" s="6"/>
      <c r="B7" s="6"/>
      <c r="C7" s="6"/>
      <c r="D7" s="6"/>
      <c r="E7" s="6"/>
      <c r="F7" s="22" t="s">
        <v>29</v>
      </c>
      <c r="G7" s="6"/>
      <c r="H7" s="6"/>
      <c r="I7" s="6"/>
      <c r="J7" s="15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s="6"/>
      <c r="B8" s="6"/>
      <c r="C8" s="6"/>
      <c r="D8" s="6"/>
      <c r="E8" s="6"/>
      <c r="F8" s="22"/>
      <c r="G8" s="6"/>
      <c r="H8" s="6"/>
      <c r="I8" s="6"/>
      <c r="J8" s="15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s="6"/>
      <c r="B9" s="6"/>
      <c r="C9" s="6"/>
      <c r="D9" s="6"/>
      <c r="E9" s="6"/>
      <c r="F9" s="22"/>
      <c r="G9" s="6"/>
      <c r="H9" s="6"/>
      <c r="I9" s="6"/>
      <c r="J9" s="15"/>
      <c r="K9" s="6"/>
      <c r="L9" s="6"/>
      <c r="N9" s="6"/>
      <c r="O9" s="6"/>
      <c r="P9" s="6" t="s">
        <v>5</v>
      </c>
      <c r="Q9" s="6"/>
      <c r="R9" s="6"/>
      <c r="S9" s="6"/>
      <c r="T9" s="6"/>
      <c r="U9" s="6"/>
    </row>
    <row r="10" spans="1:21" ht="15">
      <c r="A10" s="6"/>
      <c r="B10" s="6"/>
      <c r="C10" s="6"/>
      <c r="D10" s="6"/>
      <c r="E10" s="6"/>
      <c r="F10" s="22"/>
      <c r="G10" s="6"/>
      <c r="H10" s="6"/>
      <c r="I10" s="6"/>
      <c r="J10" s="15"/>
      <c r="K10" s="6"/>
      <c r="L10" s="6"/>
      <c r="N10" s="6"/>
      <c r="O10" s="6"/>
      <c r="P10" s="241" t="s">
        <v>441</v>
      </c>
      <c r="Q10" s="241"/>
      <c r="R10" s="241"/>
      <c r="S10" s="241"/>
      <c r="T10" s="6"/>
      <c r="U10" s="6"/>
    </row>
    <row r="11" spans="1:21" ht="15">
      <c r="A11" s="6"/>
      <c r="B11" s="6"/>
      <c r="C11" s="6"/>
      <c r="D11" s="6"/>
      <c r="E11" s="6"/>
      <c r="F11" s="22"/>
      <c r="G11" s="6"/>
      <c r="H11" s="6"/>
      <c r="I11" s="6"/>
      <c r="J11" s="15"/>
      <c r="K11" s="6"/>
      <c r="L11" s="6"/>
      <c r="N11" s="6"/>
      <c r="O11" s="6"/>
      <c r="P11" s="6" t="s">
        <v>33</v>
      </c>
      <c r="Q11" s="6"/>
      <c r="R11" s="6"/>
      <c r="S11" s="6"/>
      <c r="T11" s="6"/>
      <c r="U11" s="6"/>
    </row>
    <row r="12" spans="1:21" ht="15">
      <c r="A12" s="6"/>
      <c r="B12" s="6"/>
      <c r="C12" s="6"/>
      <c r="D12" s="6"/>
      <c r="E12" s="6"/>
      <c r="F12" s="22"/>
      <c r="G12" s="6"/>
      <c r="H12" s="6"/>
      <c r="I12" s="6"/>
      <c r="J12" s="15"/>
      <c r="K12" s="6"/>
      <c r="L12" s="6"/>
      <c r="N12" s="6"/>
      <c r="O12" s="6"/>
      <c r="P12" s="6" t="s">
        <v>34</v>
      </c>
      <c r="Q12" s="6"/>
      <c r="R12" s="6"/>
      <c r="S12" s="6"/>
      <c r="T12" s="6"/>
      <c r="U12" s="6"/>
    </row>
    <row r="13" spans="1:21" ht="15">
      <c r="A13" s="6"/>
      <c r="B13" s="6"/>
      <c r="C13" s="6"/>
      <c r="D13" s="6"/>
      <c r="E13" s="6"/>
      <c r="F13" s="22"/>
      <c r="G13" s="6"/>
      <c r="H13" s="6"/>
      <c r="I13" s="6"/>
      <c r="J13" s="15"/>
      <c r="K13" s="6"/>
      <c r="L13" s="6"/>
      <c r="N13" s="6"/>
      <c r="O13" s="6"/>
      <c r="P13" s="6" t="s">
        <v>35</v>
      </c>
      <c r="Q13" s="6"/>
      <c r="R13" s="6"/>
      <c r="S13" s="6"/>
      <c r="T13" s="6"/>
      <c r="U13" s="6"/>
    </row>
    <row r="14" spans="1:21" ht="15">
      <c r="A14" s="6"/>
      <c r="B14" s="6"/>
      <c r="C14" s="6"/>
      <c r="D14" s="6"/>
      <c r="E14" s="6"/>
      <c r="F14" s="22"/>
      <c r="G14" s="6"/>
      <c r="H14" s="6"/>
      <c r="I14" s="6"/>
      <c r="J14" s="15"/>
      <c r="K14" s="6"/>
      <c r="L14" s="6"/>
      <c r="N14" s="6"/>
      <c r="O14" s="6"/>
      <c r="P14" s="6" t="s">
        <v>1</v>
      </c>
      <c r="Q14" s="6"/>
      <c r="R14" s="6"/>
      <c r="S14" s="6"/>
      <c r="T14" s="6"/>
      <c r="U14" s="6"/>
    </row>
    <row r="15" spans="1:21" ht="15">
      <c r="A15" s="6"/>
      <c r="B15" s="6"/>
      <c r="C15" s="6"/>
      <c r="D15" s="6"/>
      <c r="E15" s="6"/>
      <c r="F15" s="22"/>
      <c r="G15" s="6"/>
      <c r="H15" s="6"/>
      <c r="I15" s="6"/>
      <c r="J15" s="15"/>
      <c r="K15" s="6"/>
      <c r="L15" s="6"/>
      <c r="N15" s="6"/>
      <c r="O15" s="6"/>
      <c r="P15" s="6" t="s">
        <v>2</v>
      </c>
      <c r="Q15" s="6"/>
      <c r="R15" s="6"/>
      <c r="S15" s="6"/>
      <c r="T15" s="6"/>
      <c r="U15" s="6"/>
    </row>
    <row r="16" spans="1:21" ht="15">
      <c r="A16" s="6"/>
      <c r="B16" s="6"/>
      <c r="C16" s="6"/>
      <c r="D16" s="6"/>
      <c r="E16" s="6"/>
      <c r="F16" s="22"/>
      <c r="G16" s="6"/>
      <c r="H16" s="6"/>
      <c r="I16" s="6"/>
      <c r="J16" s="15"/>
      <c r="K16" s="6"/>
      <c r="L16" s="6"/>
      <c r="N16" s="6"/>
      <c r="O16" s="6"/>
      <c r="P16" s="6" t="s">
        <v>442</v>
      </c>
      <c r="Q16" s="6"/>
      <c r="R16" s="6"/>
      <c r="S16" s="6"/>
      <c r="T16" s="6"/>
      <c r="U16" s="6"/>
    </row>
    <row r="17" spans="1:21" ht="15">
      <c r="A17" s="6"/>
      <c r="B17" s="6"/>
      <c r="C17" s="6"/>
      <c r="D17" s="6"/>
      <c r="E17" s="6"/>
      <c r="F17" s="22"/>
      <c r="G17" s="6"/>
      <c r="H17" s="6"/>
      <c r="I17" s="6"/>
      <c r="J17" s="1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4.75" customHeight="1">
      <c r="A18" s="250" t="s">
        <v>0</v>
      </c>
      <c r="B18" s="250" t="s">
        <v>6</v>
      </c>
      <c r="C18" s="250" t="s">
        <v>289</v>
      </c>
      <c r="D18" s="250" t="s">
        <v>12</v>
      </c>
      <c r="E18" s="250" t="s">
        <v>7</v>
      </c>
      <c r="F18" s="250" t="s">
        <v>8</v>
      </c>
      <c r="G18" s="250" t="s">
        <v>27</v>
      </c>
      <c r="H18" s="250" t="s">
        <v>17</v>
      </c>
      <c r="I18" s="250" t="s">
        <v>22</v>
      </c>
      <c r="J18" s="254" t="s">
        <v>9</v>
      </c>
      <c r="K18" s="250" t="s">
        <v>18</v>
      </c>
      <c r="L18" s="253" t="s">
        <v>10</v>
      </c>
      <c r="M18" s="253"/>
      <c r="N18" s="253"/>
      <c r="O18" s="253"/>
      <c r="P18" s="253"/>
      <c r="Q18" s="253"/>
      <c r="R18" s="253"/>
      <c r="S18" s="253"/>
      <c r="T18" s="250" t="s">
        <v>28</v>
      </c>
      <c r="U18" s="250" t="s">
        <v>15</v>
      </c>
    </row>
    <row r="19" spans="1:21" ht="21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5"/>
      <c r="K19" s="251"/>
      <c r="L19" s="250" t="s">
        <v>13</v>
      </c>
      <c r="M19" s="250" t="s">
        <v>14</v>
      </c>
      <c r="N19" s="253" t="s">
        <v>16</v>
      </c>
      <c r="O19" s="253"/>
      <c r="P19" s="253"/>
      <c r="Q19" s="250" t="s">
        <v>31</v>
      </c>
      <c r="R19" s="250" t="s">
        <v>32</v>
      </c>
      <c r="S19" s="250" t="s">
        <v>26</v>
      </c>
      <c r="T19" s="251"/>
      <c r="U19" s="251"/>
    </row>
    <row r="20" spans="1:21" ht="29.25" customHeight="1">
      <c r="A20" s="252"/>
      <c r="B20" s="252"/>
      <c r="C20" s="252"/>
      <c r="D20" s="251"/>
      <c r="E20" s="252"/>
      <c r="F20" s="251"/>
      <c r="G20" s="252"/>
      <c r="H20" s="252"/>
      <c r="I20" s="252"/>
      <c r="J20" s="256"/>
      <c r="K20" s="252"/>
      <c r="L20" s="252"/>
      <c r="M20" s="252"/>
      <c r="N20" s="9" t="s">
        <v>19</v>
      </c>
      <c r="O20" s="9" t="s">
        <v>25</v>
      </c>
      <c r="P20" s="9" t="s">
        <v>20</v>
      </c>
      <c r="Q20" s="252"/>
      <c r="R20" s="252"/>
      <c r="S20" s="252"/>
      <c r="T20" s="252"/>
      <c r="U20" s="252"/>
    </row>
    <row r="21" spans="1:21" ht="45" customHeight="1">
      <c r="A21" s="10">
        <v>1</v>
      </c>
      <c r="B21" s="58" t="s">
        <v>269</v>
      </c>
      <c r="C21" s="73" t="s">
        <v>21</v>
      </c>
      <c r="D21" s="59" t="s">
        <v>159</v>
      </c>
      <c r="E21" s="60" t="s">
        <v>158</v>
      </c>
      <c r="F21" s="81" t="s">
        <v>160</v>
      </c>
      <c r="G21" s="14" t="s">
        <v>73</v>
      </c>
      <c r="H21" s="89">
        <f>5.21*17697</f>
        <v>92201.37</v>
      </c>
      <c r="I21" s="89">
        <f>H21/72</f>
        <v>1280.5745833333333</v>
      </c>
      <c r="J21" s="82">
        <v>12.2</v>
      </c>
      <c r="K21" s="89">
        <f>I21*J21</f>
        <v>15623.009916666666</v>
      </c>
      <c r="L21" s="89"/>
      <c r="M21" s="83"/>
      <c r="N21" s="26"/>
      <c r="O21" s="26"/>
      <c r="P21" s="89">
        <f>(17697*N21)/72*O21</f>
        <v>0</v>
      </c>
      <c r="Q21" s="89"/>
      <c r="R21" s="89"/>
      <c r="S21" s="89"/>
      <c r="T21" s="89">
        <f>K21*10%</f>
        <v>1562.3009916666667</v>
      </c>
      <c r="U21" s="89">
        <f>K21+L21+M21+P21+Q21+R21+S21+T21</f>
        <v>17185.310908333333</v>
      </c>
    </row>
    <row r="22" spans="1:21" ht="48.75" customHeight="1">
      <c r="A22" s="10">
        <v>1</v>
      </c>
      <c r="B22" s="58" t="s">
        <v>295</v>
      </c>
      <c r="C22" s="73" t="s">
        <v>21</v>
      </c>
      <c r="D22" s="59" t="s">
        <v>159</v>
      </c>
      <c r="E22" s="60" t="s">
        <v>158</v>
      </c>
      <c r="F22" s="81" t="s">
        <v>160</v>
      </c>
      <c r="G22" s="14" t="s">
        <v>166</v>
      </c>
      <c r="H22" s="89">
        <f>4.12*17697</f>
        <v>72911.64</v>
      </c>
      <c r="I22" s="89">
        <f>H22/72</f>
        <v>1012.6616666666666</v>
      </c>
      <c r="J22" s="82">
        <v>20.45</v>
      </c>
      <c r="K22" s="89">
        <f>I22*J22</f>
        <v>20708.931083333333</v>
      </c>
      <c r="L22" s="89"/>
      <c r="M22" s="83"/>
      <c r="N22" s="26"/>
      <c r="O22" s="26"/>
      <c r="P22" s="89">
        <f aca="true" t="shared" si="0" ref="P22:P68">(17697*N22)/72*O22</f>
        <v>0</v>
      </c>
      <c r="Q22" s="89"/>
      <c r="R22" s="89"/>
      <c r="S22" s="89"/>
      <c r="T22" s="89">
        <f>K22*10%</f>
        <v>2070.893108333333</v>
      </c>
      <c r="U22" s="89">
        <f>K22+L22+M22+P22+Q22+R22+S22+T22</f>
        <v>22779.824191666667</v>
      </c>
    </row>
    <row r="23" spans="1:21" ht="39.75" customHeight="1">
      <c r="A23" s="10">
        <v>2</v>
      </c>
      <c r="B23" s="58" t="s">
        <v>36</v>
      </c>
      <c r="C23" s="73" t="s">
        <v>21</v>
      </c>
      <c r="D23" s="62" t="s">
        <v>70</v>
      </c>
      <c r="E23" s="61" t="s">
        <v>71</v>
      </c>
      <c r="F23" s="4" t="s">
        <v>72</v>
      </c>
      <c r="G23" s="14" t="s">
        <v>73</v>
      </c>
      <c r="H23" s="89">
        <f>5.31*17697</f>
        <v>93971.06999999999</v>
      </c>
      <c r="I23" s="89">
        <f aca="true" t="shared" si="1" ref="I23:I68">H23/72</f>
        <v>1305.15375</v>
      </c>
      <c r="J23" s="82">
        <v>9</v>
      </c>
      <c r="K23" s="89">
        <f aca="true" t="shared" si="2" ref="K23:K68">I23*J23</f>
        <v>11746.383749999999</v>
      </c>
      <c r="L23" s="89"/>
      <c r="M23" s="26"/>
      <c r="N23" s="94">
        <v>0.25</v>
      </c>
      <c r="O23" s="223">
        <v>15.9</v>
      </c>
      <c r="P23" s="89">
        <f t="shared" si="0"/>
        <v>977.021875</v>
      </c>
      <c r="Q23" s="89"/>
      <c r="R23" s="89"/>
      <c r="S23" s="89"/>
      <c r="T23" s="89">
        <f aca="true" t="shared" si="3" ref="T23:T68">K23*10%</f>
        <v>1174.638375</v>
      </c>
      <c r="U23" s="89">
        <f aca="true" t="shared" si="4" ref="U23:U68">K23+L23+M23+P23+Q23+R23+S23+T23</f>
        <v>13898.044</v>
      </c>
    </row>
    <row r="24" spans="1:21" ht="30">
      <c r="A24" s="10">
        <v>3</v>
      </c>
      <c r="B24" s="61" t="s">
        <v>57</v>
      </c>
      <c r="C24" s="62" t="s">
        <v>21</v>
      </c>
      <c r="D24" s="62" t="s">
        <v>74</v>
      </c>
      <c r="E24" s="61" t="s">
        <v>75</v>
      </c>
      <c r="F24" s="4" t="s">
        <v>76</v>
      </c>
      <c r="G24" s="24" t="s">
        <v>73</v>
      </c>
      <c r="H24" s="89">
        <f>5.21*17697</f>
        <v>92201.37</v>
      </c>
      <c r="I24" s="89">
        <f t="shared" si="1"/>
        <v>1280.5745833333333</v>
      </c>
      <c r="J24" s="82">
        <v>7.7</v>
      </c>
      <c r="K24" s="89">
        <f t="shared" si="2"/>
        <v>9860.424291666666</v>
      </c>
      <c r="L24" s="89"/>
      <c r="M24" s="26"/>
      <c r="N24" s="26"/>
      <c r="O24" s="26"/>
      <c r="P24" s="89">
        <f t="shared" si="0"/>
        <v>0</v>
      </c>
      <c r="Q24" s="89"/>
      <c r="R24" s="89"/>
      <c r="S24" s="89"/>
      <c r="T24" s="89">
        <f t="shared" si="3"/>
        <v>986.0424291666667</v>
      </c>
      <c r="U24" s="89">
        <f t="shared" si="4"/>
        <v>10846.466720833332</v>
      </c>
    </row>
    <row r="25" spans="1:21" ht="45">
      <c r="A25" s="10">
        <v>4</v>
      </c>
      <c r="B25" s="61" t="s">
        <v>59</v>
      </c>
      <c r="C25" s="62" t="s">
        <v>21</v>
      </c>
      <c r="D25" s="62" t="s">
        <v>77</v>
      </c>
      <c r="E25" s="59" t="s">
        <v>78</v>
      </c>
      <c r="F25" s="32" t="s">
        <v>79</v>
      </c>
      <c r="G25" s="32" t="s">
        <v>73</v>
      </c>
      <c r="H25" s="89">
        <f>4.93*17697</f>
        <v>87246.20999999999</v>
      </c>
      <c r="I25" s="89">
        <f t="shared" si="1"/>
        <v>1211.7529166666666</v>
      </c>
      <c r="J25" s="82">
        <v>57</v>
      </c>
      <c r="K25" s="89">
        <f t="shared" si="2"/>
        <v>69069.91625</v>
      </c>
      <c r="L25" s="89"/>
      <c r="M25" s="83">
        <v>4424</v>
      </c>
      <c r="N25" s="26"/>
      <c r="O25" s="55"/>
      <c r="P25" s="89">
        <f t="shared" si="0"/>
        <v>0</v>
      </c>
      <c r="Q25" s="89"/>
      <c r="R25" s="89"/>
      <c r="S25" s="89"/>
      <c r="T25" s="89">
        <f t="shared" si="3"/>
        <v>6906.991625</v>
      </c>
      <c r="U25" s="89">
        <f t="shared" si="4"/>
        <v>80400.90787499999</v>
      </c>
    </row>
    <row r="26" spans="1:21" ht="45">
      <c r="A26" s="10">
        <v>5</v>
      </c>
      <c r="B26" s="61" t="s">
        <v>61</v>
      </c>
      <c r="C26" s="62" t="s">
        <v>21</v>
      </c>
      <c r="D26" s="63" t="s">
        <v>80</v>
      </c>
      <c r="E26" s="61" t="s">
        <v>81</v>
      </c>
      <c r="F26" s="4" t="s">
        <v>82</v>
      </c>
      <c r="G26" s="14" t="s">
        <v>73</v>
      </c>
      <c r="H26" s="89">
        <f>5.03*17697</f>
        <v>89015.91</v>
      </c>
      <c r="I26" s="89">
        <f t="shared" si="1"/>
        <v>1236.3320833333335</v>
      </c>
      <c r="J26" s="82">
        <v>13.4</v>
      </c>
      <c r="K26" s="89">
        <f t="shared" si="2"/>
        <v>16566.84991666667</v>
      </c>
      <c r="L26" s="89"/>
      <c r="M26" s="83">
        <v>4424</v>
      </c>
      <c r="N26" s="26"/>
      <c r="O26" s="26"/>
      <c r="P26" s="89">
        <f t="shared" si="0"/>
        <v>0</v>
      </c>
      <c r="Q26" s="89"/>
      <c r="R26" s="89"/>
      <c r="S26" s="89"/>
      <c r="T26" s="89">
        <f t="shared" si="3"/>
        <v>1656.684991666667</v>
      </c>
      <c r="U26" s="89">
        <f t="shared" si="4"/>
        <v>22647.534908333335</v>
      </c>
    </row>
    <row r="27" spans="1:21" ht="42.75" customHeight="1">
      <c r="A27" s="10">
        <v>6</v>
      </c>
      <c r="B27" s="61" t="s">
        <v>45</v>
      </c>
      <c r="C27" s="62" t="s">
        <v>21</v>
      </c>
      <c r="D27" s="62" t="s">
        <v>172</v>
      </c>
      <c r="E27" s="58" t="s">
        <v>173</v>
      </c>
      <c r="F27" s="37" t="s">
        <v>174</v>
      </c>
      <c r="G27" s="33" t="s">
        <v>73</v>
      </c>
      <c r="H27" s="89">
        <f>4.93*17697</f>
        <v>87246.20999999999</v>
      </c>
      <c r="I27" s="89">
        <f t="shared" si="1"/>
        <v>1211.7529166666666</v>
      </c>
      <c r="J27" s="82">
        <v>31.2</v>
      </c>
      <c r="K27" s="89">
        <f t="shared" si="2"/>
        <v>37806.691</v>
      </c>
      <c r="L27" s="89"/>
      <c r="M27" s="26"/>
      <c r="N27" s="26"/>
      <c r="O27" s="26"/>
      <c r="P27" s="89">
        <f t="shared" si="0"/>
        <v>0</v>
      </c>
      <c r="Q27" s="89"/>
      <c r="R27" s="89"/>
      <c r="S27" s="89"/>
      <c r="T27" s="89">
        <f t="shared" si="3"/>
        <v>3780.6691</v>
      </c>
      <c r="U27" s="89">
        <f t="shared" si="4"/>
        <v>41587.3601</v>
      </c>
    </row>
    <row r="28" spans="1:21" ht="40.5" customHeight="1">
      <c r="A28" s="10">
        <v>7</v>
      </c>
      <c r="B28" s="61" t="s">
        <v>52</v>
      </c>
      <c r="C28" s="62" t="s">
        <v>21</v>
      </c>
      <c r="D28" s="62" t="s">
        <v>136</v>
      </c>
      <c r="E28" s="61" t="s">
        <v>438</v>
      </c>
      <c r="F28" s="23" t="s">
        <v>123</v>
      </c>
      <c r="G28" s="24" t="s">
        <v>73</v>
      </c>
      <c r="H28" s="89">
        <f>4.84*17697</f>
        <v>85653.48</v>
      </c>
      <c r="I28" s="89">
        <f t="shared" si="1"/>
        <v>1189.6316666666667</v>
      </c>
      <c r="J28" s="82">
        <v>30</v>
      </c>
      <c r="K28" s="89">
        <f t="shared" si="2"/>
        <v>35688.95</v>
      </c>
      <c r="L28" s="89"/>
      <c r="M28" s="26"/>
      <c r="N28" s="26"/>
      <c r="O28" s="26"/>
      <c r="P28" s="89">
        <f t="shared" si="0"/>
        <v>0</v>
      </c>
      <c r="Q28" s="89"/>
      <c r="R28" s="89"/>
      <c r="S28" s="89"/>
      <c r="T28" s="89">
        <f t="shared" si="3"/>
        <v>3568.895</v>
      </c>
      <c r="U28" s="89">
        <f t="shared" si="4"/>
        <v>39257.844999999994</v>
      </c>
    </row>
    <row r="29" spans="1:21" ht="39.75" customHeight="1">
      <c r="A29" s="10">
        <v>8</v>
      </c>
      <c r="B29" s="61" t="s">
        <v>56</v>
      </c>
      <c r="C29" s="62" t="s">
        <v>21</v>
      </c>
      <c r="D29" s="61" t="s">
        <v>180</v>
      </c>
      <c r="E29" s="61" t="s">
        <v>138</v>
      </c>
      <c r="F29" s="14" t="s">
        <v>139</v>
      </c>
      <c r="G29" s="24" t="s">
        <v>73</v>
      </c>
      <c r="H29" s="89">
        <f>5.03*17697</f>
        <v>89015.91</v>
      </c>
      <c r="I29" s="89">
        <f t="shared" si="1"/>
        <v>1236.3320833333335</v>
      </c>
      <c r="J29" s="82">
        <v>7.6</v>
      </c>
      <c r="K29" s="89">
        <f t="shared" si="2"/>
        <v>9396.123833333333</v>
      </c>
      <c r="L29" s="89"/>
      <c r="M29" s="26"/>
      <c r="N29" s="26"/>
      <c r="O29" s="26"/>
      <c r="P29" s="89">
        <f t="shared" si="0"/>
        <v>0</v>
      </c>
      <c r="Q29" s="89"/>
      <c r="R29" s="89"/>
      <c r="S29" s="89"/>
      <c r="T29" s="89">
        <f t="shared" si="3"/>
        <v>939.6123833333334</v>
      </c>
      <c r="U29" s="89">
        <f t="shared" si="4"/>
        <v>10335.736216666666</v>
      </c>
    </row>
    <row r="30" spans="1:21" ht="30">
      <c r="A30" s="10">
        <v>9</v>
      </c>
      <c r="B30" s="61" t="s">
        <v>36</v>
      </c>
      <c r="C30" s="62" t="s">
        <v>21</v>
      </c>
      <c r="D30" s="62"/>
      <c r="E30" s="61"/>
      <c r="F30" s="84" t="s">
        <v>182</v>
      </c>
      <c r="G30" s="24" t="s">
        <v>73</v>
      </c>
      <c r="H30" s="89">
        <f aca="true" t="shared" si="5" ref="H30:H35">4.84*17697</f>
        <v>85653.48</v>
      </c>
      <c r="I30" s="89">
        <f t="shared" si="1"/>
        <v>1189.6316666666667</v>
      </c>
      <c r="J30" s="82">
        <v>13.8</v>
      </c>
      <c r="K30" s="89">
        <f t="shared" si="2"/>
        <v>16416.917</v>
      </c>
      <c r="L30" s="89"/>
      <c r="M30" s="83"/>
      <c r="N30" s="26"/>
      <c r="O30" s="26"/>
      <c r="P30" s="89">
        <f t="shared" si="0"/>
        <v>0</v>
      </c>
      <c r="Q30" s="89"/>
      <c r="R30" s="89"/>
      <c r="S30" s="89"/>
      <c r="T30" s="89">
        <f t="shared" si="3"/>
        <v>1641.6917000000003</v>
      </c>
      <c r="U30" s="89">
        <f t="shared" si="4"/>
        <v>18058.6087</v>
      </c>
    </row>
    <row r="31" spans="1:21" ht="30">
      <c r="A31" s="10">
        <v>10</v>
      </c>
      <c r="B31" s="61" t="s">
        <v>64</v>
      </c>
      <c r="C31" s="62" t="s">
        <v>21</v>
      </c>
      <c r="D31" s="61"/>
      <c r="E31" s="61"/>
      <c r="F31" s="84" t="s">
        <v>182</v>
      </c>
      <c r="G31" s="24" t="s">
        <v>73</v>
      </c>
      <c r="H31" s="89">
        <f t="shared" si="5"/>
        <v>85653.48</v>
      </c>
      <c r="I31" s="89">
        <f t="shared" si="1"/>
        <v>1189.6316666666667</v>
      </c>
      <c r="J31" s="82">
        <v>3.8</v>
      </c>
      <c r="K31" s="89">
        <f t="shared" si="2"/>
        <v>4520.600333333333</v>
      </c>
      <c r="L31" s="89"/>
      <c r="M31" s="83"/>
      <c r="N31" s="26"/>
      <c r="O31" s="26"/>
      <c r="P31" s="89">
        <f t="shared" si="0"/>
        <v>0</v>
      </c>
      <c r="Q31" s="89"/>
      <c r="R31" s="89"/>
      <c r="S31" s="89"/>
      <c r="T31" s="89">
        <f t="shared" si="3"/>
        <v>452.0600333333333</v>
      </c>
      <c r="U31" s="89">
        <f t="shared" si="4"/>
        <v>4972.660366666666</v>
      </c>
    </row>
    <row r="32" spans="1:21" ht="15">
      <c r="A32" s="10">
        <v>11</v>
      </c>
      <c r="B32" s="61" t="s">
        <v>65</v>
      </c>
      <c r="C32" s="62" t="s">
        <v>21</v>
      </c>
      <c r="D32" s="61"/>
      <c r="E32" s="61"/>
      <c r="F32" s="84" t="s">
        <v>182</v>
      </c>
      <c r="G32" s="24" t="s">
        <v>166</v>
      </c>
      <c r="H32" s="90">
        <f>3.85*17697</f>
        <v>68133.45</v>
      </c>
      <c r="I32" s="89">
        <f t="shared" si="1"/>
        <v>946.2979166666667</v>
      </c>
      <c r="J32" s="82">
        <v>0.975</v>
      </c>
      <c r="K32" s="89">
        <f t="shared" si="2"/>
        <v>922.64046875</v>
      </c>
      <c r="L32" s="89"/>
      <c r="M32" s="83"/>
      <c r="N32" s="26"/>
      <c r="O32" s="26"/>
      <c r="P32" s="89">
        <f t="shared" si="0"/>
        <v>0</v>
      </c>
      <c r="Q32" s="89"/>
      <c r="R32" s="89"/>
      <c r="S32" s="89"/>
      <c r="T32" s="89">
        <f t="shared" si="3"/>
        <v>92.264046875</v>
      </c>
      <c r="U32" s="89">
        <f t="shared" si="4"/>
        <v>1014.9045156249999</v>
      </c>
    </row>
    <row r="33" spans="1:21" ht="30">
      <c r="A33" s="10">
        <v>12</v>
      </c>
      <c r="B33" s="61" t="s">
        <v>66</v>
      </c>
      <c r="C33" s="62" t="s">
        <v>21</v>
      </c>
      <c r="D33" s="61"/>
      <c r="E33" s="61"/>
      <c r="F33" s="84" t="s">
        <v>182</v>
      </c>
      <c r="G33" s="24" t="s">
        <v>166</v>
      </c>
      <c r="H33" s="89">
        <f>3.85*17697</f>
        <v>68133.45</v>
      </c>
      <c r="I33" s="89">
        <f t="shared" si="1"/>
        <v>946.2979166666667</v>
      </c>
      <c r="J33" s="82">
        <v>82.6</v>
      </c>
      <c r="K33" s="89">
        <f t="shared" si="2"/>
        <v>78164.20791666667</v>
      </c>
      <c r="L33" s="89"/>
      <c r="M33" s="83"/>
      <c r="N33" s="26"/>
      <c r="O33" s="26"/>
      <c r="P33" s="89">
        <f t="shared" si="0"/>
        <v>0</v>
      </c>
      <c r="Q33" s="89"/>
      <c r="R33" s="89"/>
      <c r="S33" s="89"/>
      <c r="T33" s="89">
        <f t="shared" si="3"/>
        <v>7816.420791666667</v>
      </c>
      <c r="U33" s="89">
        <f t="shared" si="4"/>
        <v>85980.62870833333</v>
      </c>
    </row>
    <row r="34" spans="1:21" ht="15">
      <c r="A34" s="10">
        <v>13</v>
      </c>
      <c r="B34" s="61" t="s">
        <v>67</v>
      </c>
      <c r="C34" s="62" t="s">
        <v>21</v>
      </c>
      <c r="D34" s="61"/>
      <c r="E34" s="61"/>
      <c r="F34" s="84" t="s">
        <v>182</v>
      </c>
      <c r="G34" s="24" t="s">
        <v>166</v>
      </c>
      <c r="H34" s="89">
        <f>3.85*17697</f>
        <v>68133.45</v>
      </c>
      <c r="I34" s="89">
        <f t="shared" si="1"/>
        <v>946.2979166666667</v>
      </c>
      <c r="J34" s="82">
        <v>73.2</v>
      </c>
      <c r="K34" s="89">
        <f t="shared" si="2"/>
        <v>69269.0075</v>
      </c>
      <c r="L34" s="89"/>
      <c r="M34" s="83"/>
      <c r="N34" s="26"/>
      <c r="O34" s="26"/>
      <c r="P34" s="89">
        <f t="shared" si="0"/>
        <v>0</v>
      </c>
      <c r="Q34" s="89"/>
      <c r="R34" s="89"/>
      <c r="S34" s="89"/>
      <c r="T34" s="89">
        <f t="shared" si="3"/>
        <v>6926.900750000001</v>
      </c>
      <c r="U34" s="89">
        <f t="shared" si="4"/>
        <v>76195.90825000001</v>
      </c>
    </row>
    <row r="35" spans="1:21" ht="15">
      <c r="A35" s="10">
        <v>14</v>
      </c>
      <c r="B35" s="61" t="s">
        <v>68</v>
      </c>
      <c r="C35" s="62" t="s">
        <v>21</v>
      </c>
      <c r="D35" s="61"/>
      <c r="E35" s="61"/>
      <c r="F35" s="84" t="s">
        <v>182</v>
      </c>
      <c r="G35" s="24" t="s">
        <v>73</v>
      </c>
      <c r="H35" s="89">
        <f t="shared" si="5"/>
        <v>85653.48</v>
      </c>
      <c r="I35" s="89">
        <f t="shared" si="1"/>
        <v>1189.6316666666667</v>
      </c>
      <c r="J35" s="82">
        <v>1.2</v>
      </c>
      <c r="K35" s="89">
        <f t="shared" si="2"/>
        <v>1427.558</v>
      </c>
      <c r="L35" s="89"/>
      <c r="M35" s="83"/>
      <c r="N35" s="26"/>
      <c r="O35" s="26"/>
      <c r="P35" s="89">
        <f t="shared" si="0"/>
        <v>0</v>
      </c>
      <c r="Q35" s="89"/>
      <c r="R35" s="89"/>
      <c r="S35" s="89"/>
      <c r="T35" s="89">
        <f t="shared" si="3"/>
        <v>142.7558</v>
      </c>
      <c r="U35" s="89">
        <f t="shared" si="4"/>
        <v>1570.3138</v>
      </c>
    </row>
    <row r="36" spans="1:21" ht="42" customHeight="1">
      <c r="A36" s="10">
        <v>15</v>
      </c>
      <c r="B36" s="61" t="s">
        <v>49</v>
      </c>
      <c r="C36" s="62" t="s">
        <v>21</v>
      </c>
      <c r="D36" s="63" t="s">
        <v>83</v>
      </c>
      <c r="E36" s="61" t="s">
        <v>84</v>
      </c>
      <c r="F36" s="14" t="s">
        <v>85</v>
      </c>
      <c r="G36" s="14" t="s">
        <v>73</v>
      </c>
      <c r="H36" s="89">
        <f>4.75*17697</f>
        <v>84060.75</v>
      </c>
      <c r="I36" s="89">
        <f t="shared" si="1"/>
        <v>1167.5104166666667</v>
      </c>
      <c r="J36" s="82">
        <v>8.6</v>
      </c>
      <c r="K36" s="89">
        <f t="shared" si="2"/>
        <v>10040.589583333334</v>
      </c>
      <c r="L36" s="89"/>
      <c r="M36" s="26"/>
      <c r="N36" s="26"/>
      <c r="O36" s="26"/>
      <c r="P36" s="89">
        <f t="shared" si="0"/>
        <v>0</v>
      </c>
      <c r="Q36" s="89"/>
      <c r="R36" s="89"/>
      <c r="S36" s="89"/>
      <c r="T36" s="89">
        <f t="shared" si="3"/>
        <v>1004.0589583333335</v>
      </c>
      <c r="U36" s="89">
        <f t="shared" si="4"/>
        <v>11044.648541666667</v>
      </c>
    </row>
    <row r="37" spans="1:21" ht="38.25">
      <c r="A37" s="10">
        <v>16</v>
      </c>
      <c r="B37" s="61" t="s">
        <v>37</v>
      </c>
      <c r="C37" s="64" t="s">
        <v>21</v>
      </c>
      <c r="D37" s="62" t="s">
        <v>86</v>
      </c>
      <c r="E37" s="61" t="s">
        <v>87</v>
      </c>
      <c r="F37" s="4" t="s">
        <v>88</v>
      </c>
      <c r="G37" s="14" t="s">
        <v>73</v>
      </c>
      <c r="H37" s="89">
        <f>5.21*17697</f>
        <v>92201.37</v>
      </c>
      <c r="I37" s="89">
        <f t="shared" si="1"/>
        <v>1280.5745833333333</v>
      </c>
      <c r="J37" s="82">
        <v>18.2</v>
      </c>
      <c r="K37" s="89">
        <f t="shared" si="2"/>
        <v>23306.457416666664</v>
      </c>
      <c r="L37" s="89"/>
      <c r="M37" s="26"/>
      <c r="N37" s="94">
        <v>0.25</v>
      </c>
      <c r="O37" s="26">
        <v>18.2</v>
      </c>
      <c r="P37" s="89">
        <f t="shared" si="0"/>
        <v>1118.3520833333332</v>
      </c>
      <c r="Q37" s="89"/>
      <c r="R37" s="89"/>
      <c r="S37" s="89"/>
      <c r="T37" s="89">
        <f t="shared" si="3"/>
        <v>2330.6457416666667</v>
      </c>
      <c r="U37" s="89">
        <f t="shared" si="4"/>
        <v>26755.455241666663</v>
      </c>
    </row>
    <row r="38" spans="1:21" ht="45.75" customHeight="1">
      <c r="A38" s="10">
        <v>17</v>
      </c>
      <c r="B38" s="65" t="s">
        <v>59</v>
      </c>
      <c r="C38" s="62" t="s">
        <v>21</v>
      </c>
      <c r="D38" s="74" t="s">
        <v>89</v>
      </c>
      <c r="E38" s="66" t="s">
        <v>90</v>
      </c>
      <c r="F38" s="36" t="s">
        <v>91</v>
      </c>
      <c r="G38" s="14" t="s">
        <v>73</v>
      </c>
      <c r="H38" s="89">
        <f>4.84*17697</f>
        <v>85653.48</v>
      </c>
      <c r="I38" s="89">
        <f t="shared" si="1"/>
        <v>1189.6316666666667</v>
      </c>
      <c r="J38" s="82">
        <v>53.2</v>
      </c>
      <c r="K38" s="89">
        <f t="shared" si="2"/>
        <v>63288.40466666667</v>
      </c>
      <c r="L38" s="89"/>
      <c r="M38" s="83">
        <v>4424</v>
      </c>
      <c r="N38" s="26"/>
      <c r="O38" s="26"/>
      <c r="P38" s="89">
        <f t="shared" si="0"/>
        <v>0</v>
      </c>
      <c r="Q38" s="89"/>
      <c r="R38" s="89"/>
      <c r="S38" s="89"/>
      <c r="T38" s="89">
        <f t="shared" si="3"/>
        <v>6328.840466666667</v>
      </c>
      <c r="U38" s="89">
        <f t="shared" si="4"/>
        <v>74041.24513333333</v>
      </c>
    </row>
    <row r="39" spans="1:21" ht="42.75" customHeight="1">
      <c r="A39" s="10">
        <v>18</v>
      </c>
      <c r="B39" s="65" t="s">
        <v>51</v>
      </c>
      <c r="C39" s="62" t="s">
        <v>21</v>
      </c>
      <c r="D39" s="74" t="s">
        <v>92</v>
      </c>
      <c r="E39" s="61" t="s">
        <v>93</v>
      </c>
      <c r="F39" s="4" t="s">
        <v>94</v>
      </c>
      <c r="G39" s="14" t="s">
        <v>73</v>
      </c>
      <c r="H39" s="89">
        <f>4.49*17697</f>
        <v>79459.53</v>
      </c>
      <c r="I39" s="89">
        <f t="shared" si="1"/>
        <v>1103.6045833333333</v>
      </c>
      <c r="J39" s="82">
        <v>46.8</v>
      </c>
      <c r="K39" s="89">
        <f t="shared" si="2"/>
        <v>51648.69449999999</v>
      </c>
      <c r="L39" s="93"/>
      <c r="M39" s="83">
        <v>4424</v>
      </c>
      <c r="N39" s="26"/>
      <c r="O39" s="26"/>
      <c r="P39" s="89">
        <f t="shared" si="0"/>
        <v>0</v>
      </c>
      <c r="Q39" s="89"/>
      <c r="R39" s="89"/>
      <c r="S39" s="89"/>
      <c r="T39" s="89">
        <f t="shared" si="3"/>
        <v>5164.869449999999</v>
      </c>
      <c r="U39" s="89">
        <f t="shared" si="4"/>
        <v>61237.56394999999</v>
      </c>
    </row>
    <row r="40" spans="1:21" ht="27.75" customHeight="1">
      <c r="A40" s="10">
        <v>19</v>
      </c>
      <c r="B40" s="65" t="s">
        <v>63</v>
      </c>
      <c r="C40" s="62" t="s">
        <v>21</v>
      </c>
      <c r="D40" s="74" t="s">
        <v>92</v>
      </c>
      <c r="E40" s="61" t="s">
        <v>95</v>
      </c>
      <c r="F40" s="86" t="s">
        <v>96</v>
      </c>
      <c r="G40" s="14" t="s">
        <v>97</v>
      </c>
      <c r="H40" s="89">
        <f>4.21*17697</f>
        <v>74504.37</v>
      </c>
      <c r="I40" s="89">
        <f t="shared" si="1"/>
        <v>1034.7829166666666</v>
      </c>
      <c r="J40" s="82">
        <v>7.8</v>
      </c>
      <c r="K40" s="89">
        <f t="shared" si="2"/>
        <v>8071.306749999999</v>
      </c>
      <c r="L40" s="89"/>
      <c r="M40" s="83"/>
      <c r="N40" s="26"/>
      <c r="O40" s="26"/>
      <c r="P40" s="89">
        <f t="shared" si="0"/>
        <v>0</v>
      </c>
      <c r="Q40" s="89"/>
      <c r="R40" s="89"/>
      <c r="S40" s="89"/>
      <c r="T40" s="89">
        <f t="shared" si="3"/>
        <v>807.1306749999999</v>
      </c>
      <c r="U40" s="89">
        <f t="shared" si="4"/>
        <v>8878.437424999998</v>
      </c>
    </row>
    <row r="41" spans="1:21" ht="40.5" customHeight="1">
      <c r="A41" s="10">
        <v>20</v>
      </c>
      <c r="B41" s="65" t="s">
        <v>48</v>
      </c>
      <c r="C41" s="62" t="s">
        <v>21</v>
      </c>
      <c r="D41" s="75" t="s">
        <v>164</v>
      </c>
      <c r="E41" s="65" t="s">
        <v>170</v>
      </c>
      <c r="F41" s="4" t="s">
        <v>171</v>
      </c>
      <c r="G41" s="24" t="s">
        <v>73</v>
      </c>
      <c r="H41" s="89">
        <f>5.03*17697</f>
        <v>89015.91</v>
      </c>
      <c r="I41" s="89">
        <f t="shared" si="1"/>
        <v>1236.3320833333335</v>
      </c>
      <c r="J41" s="82">
        <v>31.2</v>
      </c>
      <c r="K41" s="89">
        <f t="shared" si="2"/>
        <v>38573.561</v>
      </c>
      <c r="L41" s="89"/>
      <c r="M41" s="26"/>
      <c r="N41" s="26"/>
      <c r="O41" s="26"/>
      <c r="P41" s="89">
        <f t="shared" si="0"/>
        <v>0</v>
      </c>
      <c r="Q41" s="89"/>
      <c r="R41" s="89"/>
      <c r="S41" s="89"/>
      <c r="T41" s="89">
        <f t="shared" si="3"/>
        <v>3857.3561000000004</v>
      </c>
      <c r="U41" s="89">
        <f t="shared" si="4"/>
        <v>42430.9171</v>
      </c>
    </row>
    <row r="42" spans="1:21" ht="45.75" customHeight="1">
      <c r="A42" s="10">
        <v>21</v>
      </c>
      <c r="B42" s="65" t="s">
        <v>41</v>
      </c>
      <c r="C42" s="62" t="s">
        <v>21</v>
      </c>
      <c r="D42" s="67" t="s">
        <v>156</v>
      </c>
      <c r="E42" s="65" t="s">
        <v>157</v>
      </c>
      <c r="F42" s="14" t="s">
        <v>135</v>
      </c>
      <c r="G42" s="24" t="s">
        <v>73</v>
      </c>
      <c r="H42" s="89">
        <f>4.4*17697</f>
        <v>77866.8</v>
      </c>
      <c r="I42" s="89">
        <f t="shared" si="1"/>
        <v>1081.4833333333333</v>
      </c>
      <c r="J42" s="82">
        <v>60.5</v>
      </c>
      <c r="K42" s="89">
        <f t="shared" si="2"/>
        <v>65429.74166666667</v>
      </c>
      <c r="L42" s="89"/>
      <c r="M42" s="83">
        <v>4424</v>
      </c>
      <c r="N42" s="26"/>
      <c r="O42" s="26"/>
      <c r="P42" s="89">
        <f t="shared" si="0"/>
        <v>0</v>
      </c>
      <c r="Q42" s="89"/>
      <c r="R42" s="89"/>
      <c r="S42" s="89"/>
      <c r="T42" s="89">
        <f t="shared" si="3"/>
        <v>6542.974166666667</v>
      </c>
      <c r="U42" s="89">
        <f t="shared" si="4"/>
        <v>76396.71583333334</v>
      </c>
    </row>
    <row r="43" spans="1:21" ht="37.5" customHeight="1">
      <c r="A43" s="10">
        <v>22</v>
      </c>
      <c r="B43" s="65" t="s">
        <v>296</v>
      </c>
      <c r="C43" s="62" t="s">
        <v>100</v>
      </c>
      <c r="D43" s="68" t="s">
        <v>101</v>
      </c>
      <c r="E43" s="69" t="s">
        <v>98</v>
      </c>
      <c r="F43" s="85" t="s">
        <v>99</v>
      </c>
      <c r="G43" s="26" t="s">
        <v>279</v>
      </c>
      <c r="H43" s="89">
        <f>5.31*17697</f>
        <v>93971.06999999999</v>
      </c>
      <c r="I43" s="89">
        <f>H43/72</f>
        <v>1305.15375</v>
      </c>
      <c r="J43" s="82">
        <v>16.7</v>
      </c>
      <c r="K43" s="89">
        <f>I43*J43</f>
        <v>21796.067625</v>
      </c>
      <c r="L43" s="89"/>
      <c r="M43" s="83">
        <v>4424</v>
      </c>
      <c r="N43" s="26"/>
      <c r="O43" s="26"/>
      <c r="P43" s="89">
        <f t="shared" si="0"/>
        <v>0</v>
      </c>
      <c r="Q43" s="89"/>
      <c r="R43" s="89"/>
      <c r="S43" s="89"/>
      <c r="T43" s="89">
        <f>K43*10%</f>
        <v>2179.6067625</v>
      </c>
      <c r="U43" s="89">
        <f>K43+L43+M43+P43+Q43+R43+S43+T43</f>
        <v>28399.6743875</v>
      </c>
    </row>
    <row r="44" spans="1:21" ht="39.75" customHeight="1">
      <c r="A44" s="10">
        <v>22</v>
      </c>
      <c r="B44" s="65" t="s">
        <v>295</v>
      </c>
      <c r="C44" s="62" t="s">
        <v>100</v>
      </c>
      <c r="D44" s="68" t="s">
        <v>101</v>
      </c>
      <c r="E44" s="69" t="s">
        <v>98</v>
      </c>
      <c r="F44" s="85" t="s">
        <v>99</v>
      </c>
      <c r="G44" s="26" t="s">
        <v>102</v>
      </c>
      <c r="H44" s="89">
        <f>3.73*17697</f>
        <v>66009.81</v>
      </c>
      <c r="I44" s="89">
        <f t="shared" si="1"/>
        <v>916.8029166666666</v>
      </c>
      <c r="J44" s="82">
        <v>17.55</v>
      </c>
      <c r="K44" s="89">
        <f t="shared" si="2"/>
        <v>16089.8911875</v>
      </c>
      <c r="L44" s="89"/>
      <c r="M44" s="83"/>
      <c r="N44" s="26"/>
      <c r="O44" s="26"/>
      <c r="P44" s="89">
        <f t="shared" si="0"/>
        <v>0</v>
      </c>
      <c r="Q44" s="89"/>
      <c r="R44" s="89"/>
      <c r="S44" s="89"/>
      <c r="T44" s="89">
        <f t="shared" si="3"/>
        <v>1608.98911875</v>
      </c>
      <c r="U44" s="89">
        <f t="shared" si="4"/>
        <v>17698.88030625</v>
      </c>
    </row>
    <row r="45" spans="1:21" ht="33" customHeight="1">
      <c r="A45" s="10">
        <v>23</v>
      </c>
      <c r="B45" s="65" t="s">
        <v>58</v>
      </c>
      <c r="C45" s="62" t="s">
        <v>21</v>
      </c>
      <c r="D45" s="68" t="s">
        <v>164</v>
      </c>
      <c r="E45" s="69" t="s">
        <v>165</v>
      </c>
      <c r="F45" s="26" t="s">
        <v>135</v>
      </c>
      <c r="G45" s="26" t="s">
        <v>166</v>
      </c>
      <c r="H45" s="89">
        <f>3.52*17697</f>
        <v>62293.44</v>
      </c>
      <c r="I45" s="89">
        <f t="shared" si="1"/>
        <v>865.1866666666667</v>
      </c>
      <c r="J45" s="82">
        <v>38</v>
      </c>
      <c r="K45" s="89">
        <f t="shared" si="2"/>
        <v>32877.09333333334</v>
      </c>
      <c r="L45" s="89"/>
      <c r="M45" s="83">
        <v>4424</v>
      </c>
      <c r="N45" s="26"/>
      <c r="O45" s="26"/>
      <c r="P45" s="89">
        <f t="shared" si="0"/>
        <v>0</v>
      </c>
      <c r="Q45" s="89"/>
      <c r="R45" s="89"/>
      <c r="S45" s="89"/>
      <c r="T45" s="89">
        <f t="shared" si="3"/>
        <v>3287.709333333334</v>
      </c>
      <c r="U45" s="89">
        <f t="shared" si="4"/>
        <v>40588.80266666667</v>
      </c>
    </row>
    <row r="46" spans="1:21" ht="40.5" customHeight="1">
      <c r="A46" s="10">
        <v>24</v>
      </c>
      <c r="B46" s="58" t="s">
        <v>60</v>
      </c>
      <c r="C46" s="62" t="s">
        <v>21</v>
      </c>
      <c r="D46" s="66" t="s">
        <v>140</v>
      </c>
      <c r="E46" s="58" t="s">
        <v>141</v>
      </c>
      <c r="F46" s="85" t="s">
        <v>142</v>
      </c>
      <c r="G46" s="14" t="s">
        <v>73</v>
      </c>
      <c r="H46" s="89">
        <f>4.93*17697</f>
        <v>87246.20999999999</v>
      </c>
      <c r="I46" s="89">
        <f t="shared" si="1"/>
        <v>1211.7529166666666</v>
      </c>
      <c r="J46" s="82">
        <v>3.8</v>
      </c>
      <c r="K46" s="89">
        <f t="shared" si="2"/>
        <v>4604.6610833333325</v>
      </c>
      <c r="L46" s="89"/>
      <c r="M46" s="83"/>
      <c r="N46" s="26"/>
      <c r="O46" s="26"/>
      <c r="P46" s="89">
        <f t="shared" si="0"/>
        <v>0</v>
      </c>
      <c r="Q46" s="89"/>
      <c r="R46" s="89"/>
      <c r="S46" s="89"/>
      <c r="T46" s="89">
        <f t="shared" si="3"/>
        <v>460.4661083333333</v>
      </c>
      <c r="U46" s="89">
        <f t="shared" si="4"/>
        <v>5065.127191666666</v>
      </c>
    </row>
    <row r="47" spans="1:21" ht="33.75" customHeight="1">
      <c r="A47" s="10">
        <v>25</v>
      </c>
      <c r="B47" s="58" t="s">
        <v>60</v>
      </c>
      <c r="C47" s="62" t="s">
        <v>21</v>
      </c>
      <c r="D47" s="70" t="s">
        <v>143</v>
      </c>
      <c r="E47" s="70" t="s">
        <v>144</v>
      </c>
      <c r="F47" s="57" t="s">
        <v>145</v>
      </c>
      <c r="G47" s="32" t="s">
        <v>73</v>
      </c>
      <c r="H47" s="89">
        <f>5.03*17697</f>
        <v>89015.91</v>
      </c>
      <c r="I47" s="89">
        <f t="shared" si="1"/>
        <v>1236.3320833333335</v>
      </c>
      <c r="J47" s="82">
        <v>11.4</v>
      </c>
      <c r="K47" s="89">
        <f t="shared" si="2"/>
        <v>14094.185750000002</v>
      </c>
      <c r="L47" s="89"/>
      <c r="M47" s="83"/>
      <c r="N47" s="26"/>
      <c r="O47" s="26"/>
      <c r="P47" s="89">
        <f t="shared" si="0"/>
        <v>0</v>
      </c>
      <c r="Q47" s="89"/>
      <c r="R47" s="89"/>
      <c r="S47" s="89"/>
      <c r="T47" s="89">
        <f t="shared" si="3"/>
        <v>1409.4185750000004</v>
      </c>
      <c r="U47" s="89">
        <f t="shared" si="4"/>
        <v>15503.604325000002</v>
      </c>
    </row>
    <row r="48" spans="1:21" ht="38.25" customHeight="1">
      <c r="A48" s="10">
        <v>26</v>
      </c>
      <c r="B48" s="65" t="s">
        <v>50</v>
      </c>
      <c r="C48" s="62" t="s">
        <v>21</v>
      </c>
      <c r="D48" s="63" t="s">
        <v>167</v>
      </c>
      <c r="E48" s="61" t="s">
        <v>168</v>
      </c>
      <c r="F48" s="8" t="s">
        <v>169</v>
      </c>
      <c r="G48" s="14" t="s">
        <v>73</v>
      </c>
      <c r="H48" s="89">
        <f>5.31*17697</f>
        <v>93971.06999999999</v>
      </c>
      <c r="I48" s="89">
        <f t="shared" si="1"/>
        <v>1305.15375</v>
      </c>
      <c r="J48" s="82">
        <v>20</v>
      </c>
      <c r="K48" s="89">
        <f t="shared" si="2"/>
        <v>26103.074999999997</v>
      </c>
      <c r="L48" s="89"/>
      <c r="M48" s="26"/>
      <c r="N48" s="26"/>
      <c r="O48" s="26"/>
      <c r="P48" s="89">
        <f t="shared" si="0"/>
        <v>0</v>
      </c>
      <c r="Q48" s="89"/>
      <c r="R48" s="89"/>
      <c r="S48" s="89"/>
      <c r="T48" s="89">
        <f t="shared" si="3"/>
        <v>2610.3075</v>
      </c>
      <c r="U48" s="89">
        <f t="shared" si="4"/>
        <v>28713.382499999996</v>
      </c>
    </row>
    <row r="49" spans="1:21" ht="33" customHeight="1">
      <c r="A49" s="10">
        <v>27</v>
      </c>
      <c r="B49" s="65" t="s">
        <v>44</v>
      </c>
      <c r="C49" s="62" t="s">
        <v>21</v>
      </c>
      <c r="D49" s="62" t="s">
        <v>103</v>
      </c>
      <c r="E49" s="61" t="s">
        <v>104</v>
      </c>
      <c r="F49" s="14" t="s">
        <v>105</v>
      </c>
      <c r="G49" s="14" t="s">
        <v>73</v>
      </c>
      <c r="H49" s="89">
        <f>4.49*17697</f>
        <v>79459.53</v>
      </c>
      <c r="I49" s="89">
        <f t="shared" si="1"/>
        <v>1103.6045833333333</v>
      </c>
      <c r="J49" s="82">
        <v>22.4</v>
      </c>
      <c r="K49" s="89">
        <f t="shared" si="2"/>
        <v>24720.742666666665</v>
      </c>
      <c r="L49" s="89"/>
      <c r="M49" s="26"/>
      <c r="N49" s="94">
        <v>0.2</v>
      </c>
      <c r="O49" s="26">
        <v>22.4</v>
      </c>
      <c r="P49" s="89">
        <f t="shared" si="0"/>
        <v>1101.1466666666665</v>
      </c>
      <c r="Q49" s="89"/>
      <c r="R49" s="89"/>
      <c r="S49" s="89"/>
      <c r="T49" s="89">
        <f t="shared" si="3"/>
        <v>2472.0742666666665</v>
      </c>
      <c r="U49" s="89">
        <f t="shared" si="4"/>
        <v>28293.9636</v>
      </c>
    </row>
    <row r="50" spans="1:21" ht="27.75" customHeight="1">
      <c r="A50" s="10">
        <v>28</v>
      </c>
      <c r="B50" s="65" t="s">
        <v>181</v>
      </c>
      <c r="C50" s="76" t="s">
        <v>21</v>
      </c>
      <c r="D50" s="76" t="s">
        <v>128</v>
      </c>
      <c r="E50" s="64" t="s">
        <v>178</v>
      </c>
      <c r="F50" s="40" t="s">
        <v>135</v>
      </c>
      <c r="G50" s="35" t="s">
        <v>73</v>
      </c>
      <c r="H50" s="89">
        <f>4.4*17697</f>
        <v>77866.8</v>
      </c>
      <c r="I50" s="89">
        <f t="shared" si="1"/>
        <v>1081.4833333333333</v>
      </c>
      <c r="J50" s="82"/>
      <c r="K50" s="89">
        <f t="shared" si="2"/>
        <v>0</v>
      </c>
      <c r="L50" s="93">
        <v>4424</v>
      </c>
      <c r="M50" s="83">
        <v>4424</v>
      </c>
      <c r="N50" s="26"/>
      <c r="O50" s="26"/>
      <c r="P50" s="89">
        <f t="shared" si="0"/>
        <v>0</v>
      </c>
      <c r="Q50" s="89"/>
      <c r="R50" s="89"/>
      <c r="S50" s="89"/>
      <c r="T50" s="89">
        <f t="shared" si="3"/>
        <v>0</v>
      </c>
      <c r="U50" s="89">
        <f t="shared" si="4"/>
        <v>8848</v>
      </c>
    </row>
    <row r="51" spans="1:21" ht="43.5" customHeight="1">
      <c r="A51" s="10">
        <v>29</v>
      </c>
      <c r="B51" s="65" t="s">
        <v>53</v>
      </c>
      <c r="C51" s="62" t="s">
        <v>21</v>
      </c>
      <c r="D51" s="61" t="s">
        <v>146</v>
      </c>
      <c r="E51" s="61" t="s">
        <v>147</v>
      </c>
      <c r="F51" s="26" t="s">
        <v>148</v>
      </c>
      <c r="G51" s="14" t="s">
        <v>151</v>
      </c>
      <c r="H51" s="89">
        <f>4.51*17697</f>
        <v>79813.47</v>
      </c>
      <c r="I51" s="89">
        <f t="shared" si="1"/>
        <v>1108.5204166666667</v>
      </c>
      <c r="J51" s="82">
        <v>30</v>
      </c>
      <c r="K51" s="89">
        <f t="shared" si="2"/>
        <v>33255.6125</v>
      </c>
      <c r="L51" s="89"/>
      <c r="M51" s="26"/>
      <c r="N51" s="26"/>
      <c r="O51" s="26"/>
      <c r="P51" s="89">
        <f t="shared" si="0"/>
        <v>0</v>
      </c>
      <c r="Q51" s="89"/>
      <c r="R51" s="89"/>
      <c r="S51" s="89"/>
      <c r="T51" s="89">
        <f t="shared" si="3"/>
        <v>3325.5612500000007</v>
      </c>
      <c r="U51" s="89">
        <f t="shared" si="4"/>
        <v>36581.17375</v>
      </c>
    </row>
    <row r="52" spans="1:21" ht="46.5" customHeight="1">
      <c r="A52" s="10">
        <v>30</v>
      </c>
      <c r="B52" s="61" t="s">
        <v>39</v>
      </c>
      <c r="C52" s="62" t="s">
        <v>21</v>
      </c>
      <c r="D52" s="62" t="s">
        <v>70</v>
      </c>
      <c r="E52" s="61" t="s">
        <v>106</v>
      </c>
      <c r="F52" s="4" t="s">
        <v>88</v>
      </c>
      <c r="G52" s="14" t="s">
        <v>73</v>
      </c>
      <c r="H52" s="89">
        <f>5.21*17697</f>
        <v>92201.37</v>
      </c>
      <c r="I52" s="89">
        <f t="shared" si="1"/>
        <v>1280.5745833333333</v>
      </c>
      <c r="J52" s="82">
        <v>23</v>
      </c>
      <c r="K52" s="89">
        <f t="shared" si="2"/>
        <v>29453.215416666666</v>
      </c>
      <c r="L52" s="89"/>
      <c r="M52" s="26"/>
      <c r="N52" s="26"/>
      <c r="O52" s="26"/>
      <c r="P52" s="89">
        <f t="shared" si="0"/>
        <v>0</v>
      </c>
      <c r="Q52" s="89"/>
      <c r="R52" s="89"/>
      <c r="S52" s="89"/>
      <c r="T52" s="89">
        <f t="shared" si="3"/>
        <v>2945.3215416666667</v>
      </c>
      <c r="U52" s="89">
        <f t="shared" si="4"/>
        <v>32398.536958333334</v>
      </c>
    </row>
    <row r="53" spans="1:21" ht="30.75" customHeight="1">
      <c r="A53" s="10">
        <v>31</v>
      </c>
      <c r="B53" s="61" t="s">
        <v>179</v>
      </c>
      <c r="C53" s="62" t="s">
        <v>21</v>
      </c>
      <c r="D53" s="61" t="s">
        <v>161</v>
      </c>
      <c r="E53" s="69" t="s">
        <v>162</v>
      </c>
      <c r="F53" s="57" t="s">
        <v>163</v>
      </c>
      <c r="G53" s="38" t="s">
        <v>73</v>
      </c>
      <c r="H53" s="89">
        <f>4.66*17697</f>
        <v>82468.02</v>
      </c>
      <c r="I53" s="89">
        <f t="shared" si="1"/>
        <v>1145.3891666666668</v>
      </c>
      <c r="J53" s="82">
        <v>38.8</v>
      </c>
      <c r="K53" s="89">
        <f t="shared" si="2"/>
        <v>44441.09966666667</v>
      </c>
      <c r="L53" s="89"/>
      <c r="M53" s="83"/>
      <c r="N53" s="26"/>
      <c r="O53" s="26"/>
      <c r="P53" s="89">
        <f t="shared" si="0"/>
        <v>0</v>
      </c>
      <c r="Q53" s="89"/>
      <c r="R53" s="89"/>
      <c r="S53" s="89"/>
      <c r="T53" s="89">
        <f t="shared" si="3"/>
        <v>4444.109966666667</v>
      </c>
      <c r="U53" s="89">
        <f t="shared" si="4"/>
        <v>48885.20963333333</v>
      </c>
    </row>
    <row r="54" spans="1:21" ht="48" customHeight="1">
      <c r="A54" s="10">
        <v>32</v>
      </c>
      <c r="B54" s="58" t="s">
        <v>40</v>
      </c>
      <c r="C54" s="62" t="s">
        <v>21</v>
      </c>
      <c r="D54" s="58" t="s">
        <v>108</v>
      </c>
      <c r="E54" s="69" t="s">
        <v>107</v>
      </c>
      <c r="F54" s="14" t="s">
        <v>109</v>
      </c>
      <c r="G54" s="14" t="s">
        <v>73</v>
      </c>
      <c r="H54" s="89">
        <f>4.49*17697</f>
        <v>79459.53</v>
      </c>
      <c r="I54" s="89">
        <f t="shared" si="1"/>
        <v>1103.6045833333333</v>
      </c>
      <c r="J54" s="82">
        <v>74.8</v>
      </c>
      <c r="K54" s="89">
        <f t="shared" si="2"/>
        <v>82549.62283333333</v>
      </c>
      <c r="L54" s="93">
        <v>4424</v>
      </c>
      <c r="M54" s="83">
        <v>4424</v>
      </c>
      <c r="N54" s="26"/>
      <c r="O54" s="26"/>
      <c r="P54" s="89">
        <f t="shared" si="0"/>
        <v>0</v>
      </c>
      <c r="Q54" s="89"/>
      <c r="R54" s="89"/>
      <c r="S54" s="89"/>
      <c r="T54" s="89">
        <f t="shared" si="3"/>
        <v>8254.962283333332</v>
      </c>
      <c r="U54" s="89">
        <f t="shared" si="4"/>
        <v>99652.58511666665</v>
      </c>
    </row>
    <row r="55" spans="1:21" ht="38.25" customHeight="1">
      <c r="A55" s="10">
        <v>33</v>
      </c>
      <c r="B55" s="58" t="s">
        <v>62</v>
      </c>
      <c r="C55" s="62" t="s">
        <v>21</v>
      </c>
      <c r="D55" s="77" t="s">
        <v>110</v>
      </c>
      <c r="E55" s="65" t="s">
        <v>111</v>
      </c>
      <c r="F55" s="4" t="s">
        <v>112</v>
      </c>
      <c r="G55" s="14" t="s">
        <v>73</v>
      </c>
      <c r="H55" s="89">
        <f>4.66*17697</f>
        <v>82468.02</v>
      </c>
      <c r="I55" s="89">
        <f t="shared" si="1"/>
        <v>1145.3891666666668</v>
      </c>
      <c r="J55" s="82">
        <v>35.1</v>
      </c>
      <c r="K55" s="89">
        <f t="shared" si="2"/>
        <v>40203.159750000006</v>
      </c>
      <c r="L55" s="89"/>
      <c r="M55" s="83"/>
      <c r="N55" s="26"/>
      <c r="O55" s="26"/>
      <c r="P55" s="89">
        <f t="shared" si="0"/>
        <v>0</v>
      </c>
      <c r="Q55" s="89"/>
      <c r="R55" s="89"/>
      <c r="S55" s="89"/>
      <c r="T55" s="89">
        <f t="shared" si="3"/>
        <v>4020.315975000001</v>
      </c>
      <c r="U55" s="89">
        <f t="shared" si="4"/>
        <v>44223.475725000004</v>
      </c>
    </row>
    <row r="56" spans="1:21" ht="43.5" customHeight="1">
      <c r="A56" s="10">
        <v>34</v>
      </c>
      <c r="B56" s="58" t="s">
        <v>43</v>
      </c>
      <c r="C56" s="62" t="s">
        <v>21</v>
      </c>
      <c r="D56" s="66" t="s">
        <v>113</v>
      </c>
      <c r="E56" s="58" t="s">
        <v>114</v>
      </c>
      <c r="F56" s="37" t="s">
        <v>115</v>
      </c>
      <c r="G56" s="38" t="s">
        <v>73</v>
      </c>
      <c r="H56" s="89">
        <f>4.84*17697</f>
        <v>85653.48</v>
      </c>
      <c r="I56" s="89">
        <f t="shared" si="1"/>
        <v>1189.6316666666667</v>
      </c>
      <c r="J56" s="82">
        <v>14.8</v>
      </c>
      <c r="K56" s="89">
        <f t="shared" si="2"/>
        <v>17606.548666666666</v>
      </c>
      <c r="L56" s="89"/>
      <c r="M56" s="26"/>
      <c r="N56" s="26"/>
      <c r="O56" s="26"/>
      <c r="P56" s="89">
        <f t="shared" si="0"/>
        <v>0</v>
      </c>
      <c r="Q56" s="89"/>
      <c r="R56" s="89"/>
      <c r="S56" s="89"/>
      <c r="T56" s="89">
        <f t="shared" si="3"/>
        <v>1760.6548666666667</v>
      </c>
      <c r="U56" s="89">
        <f t="shared" si="4"/>
        <v>19367.203533333333</v>
      </c>
    </row>
    <row r="57" spans="1:21" ht="35.25" customHeight="1">
      <c r="A57" s="10">
        <v>35</v>
      </c>
      <c r="B57" s="58" t="s">
        <v>37</v>
      </c>
      <c r="C57" s="64" t="s">
        <v>21</v>
      </c>
      <c r="D57" s="66" t="s">
        <v>116</v>
      </c>
      <c r="E57" s="58" t="s">
        <v>117</v>
      </c>
      <c r="F57" s="14" t="s">
        <v>290</v>
      </c>
      <c r="G57" s="14" t="s">
        <v>73</v>
      </c>
      <c r="H57" s="89">
        <f>5.12*17697</f>
        <v>90608.64</v>
      </c>
      <c r="I57" s="89">
        <f t="shared" si="1"/>
        <v>1258.4533333333334</v>
      </c>
      <c r="J57" s="82">
        <v>18.2</v>
      </c>
      <c r="K57" s="89">
        <f t="shared" si="2"/>
        <v>22903.850666666665</v>
      </c>
      <c r="L57" s="89"/>
      <c r="M57" s="26"/>
      <c r="N57" s="94">
        <v>0.25</v>
      </c>
      <c r="O57" s="26">
        <v>18.2</v>
      </c>
      <c r="P57" s="89">
        <f t="shared" si="0"/>
        <v>1118.3520833333332</v>
      </c>
      <c r="Q57" s="89"/>
      <c r="R57" s="89"/>
      <c r="S57" s="89"/>
      <c r="T57" s="89">
        <f t="shared" si="3"/>
        <v>2290.3850666666667</v>
      </c>
      <c r="U57" s="89">
        <f t="shared" si="4"/>
        <v>26312.587816666663</v>
      </c>
    </row>
    <row r="58" spans="1:21" ht="31.5" customHeight="1">
      <c r="A58" s="10">
        <v>36</v>
      </c>
      <c r="B58" s="66" t="s">
        <v>46</v>
      </c>
      <c r="C58" s="62" t="s">
        <v>21</v>
      </c>
      <c r="D58" s="78" t="s">
        <v>119</v>
      </c>
      <c r="E58" s="66" t="s">
        <v>120</v>
      </c>
      <c r="F58" s="24" t="s">
        <v>121</v>
      </c>
      <c r="G58" s="14" t="s">
        <v>73</v>
      </c>
      <c r="H58" s="91">
        <f>5.31*17697</f>
        <v>93971.06999999999</v>
      </c>
      <c r="I58" s="89">
        <f t="shared" si="1"/>
        <v>1305.15375</v>
      </c>
      <c r="J58" s="82">
        <v>12.2</v>
      </c>
      <c r="K58" s="89">
        <f t="shared" si="2"/>
        <v>15922.87575</v>
      </c>
      <c r="L58" s="89"/>
      <c r="M58" s="26"/>
      <c r="N58" s="26"/>
      <c r="O58" s="26"/>
      <c r="P58" s="89">
        <f t="shared" si="0"/>
        <v>0</v>
      </c>
      <c r="Q58" s="89"/>
      <c r="R58" s="89"/>
      <c r="S58" s="89"/>
      <c r="T58" s="89">
        <f t="shared" si="3"/>
        <v>1592.287575</v>
      </c>
      <c r="U58" s="89">
        <f t="shared" si="4"/>
        <v>17515.163324999998</v>
      </c>
    </row>
    <row r="59" spans="1:21" ht="42.75" customHeight="1">
      <c r="A59" s="10">
        <v>37</v>
      </c>
      <c r="B59" s="65" t="s">
        <v>47</v>
      </c>
      <c r="C59" s="62" t="s">
        <v>21</v>
      </c>
      <c r="D59" s="62" t="s">
        <v>119</v>
      </c>
      <c r="E59" s="61" t="s">
        <v>122</v>
      </c>
      <c r="F59" s="14" t="s">
        <v>123</v>
      </c>
      <c r="G59" s="14" t="s">
        <v>73</v>
      </c>
      <c r="H59" s="89">
        <f>4.84*17697</f>
        <v>85653.48</v>
      </c>
      <c r="I59" s="89">
        <f t="shared" si="1"/>
        <v>1189.6316666666667</v>
      </c>
      <c r="J59" s="82">
        <v>3.8</v>
      </c>
      <c r="K59" s="89">
        <f t="shared" si="2"/>
        <v>4520.600333333333</v>
      </c>
      <c r="L59" s="89"/>
      <c r="M59" s="83"/>
      <c r="N59" s="26"/>
      <c r="O59" s="26"/>
      <c r="P59" s="89">
        <f t="shared" si="0"/>
        <v>0</v>
      </c>
      <c r="Q59" s="89"/>
      <c r="R59" s="89"/>
      <c r="S59" s="89"/>
      <c r="T59" s="89">
        <f t="shared" si="3"/>
        <v>452.0600333333333</v>
      </c>
      <c r="U59" s="89">
        <f t="shared" si="4"/>
        <v>4972.660366666666</v>
      </c>
    </row>
    <row r="60" spans="1:21" ht="39" customHeight="1">
      <c r="A60" s="10">
        <v>38</v>
      </c>
      <c r="B60" s="65" t="s">
        <v>55</v>
      </c>
      <c r="C60" s="62" t="s">
        <v>21</v>
      </c>
      <c r="D60" s="61" t="s">
        <v>149</v>
      </c>
      <c r="E60" s="61" t="s">
        <v>150</v>
      </c>
      <c r="F60" s="4" t="s">
        <v>152</v>
      </c>
      <c r="G60" s="14" t="s">
        <v>166</v>
      </c>
      <c r="H60" s="89">
        <f>4.19*17697</f>
        <v>74150.43000000001</v>
      </c>
      <c r="I60" s="89">
        <f t="shared" si="1"/>
        <v>1029.8670833333335</v>
      </c>
      <c r="J60" s="82">
        <v>16</v>
      </c>
      <c r="K60" s="89">
        <f t="shared" si="2"/>
        <v>16477.873333333337</v>
      </c>
      <c r="L60" s="89"/>
      <c r="M60" s="26"/>
      <c r="N60" s="26"/>
      <c r="O60" s="26"/>
      <c r="P60" s="89">
        <f t="shared" si="0"/>
        <v>0</v>
      </c>
      <c r="Q60" s="89"/>
      <c r="R60" s="89"/>
      <c r="S60" s="89"/>
      <c r="T60" s="89">
        <f t="shared" si="3"/>
        <v>1647.7873333333337</v>
      </c>
      <c r="U60" s="89">
        <f t="shared" si="4"/>
        <v>18125.66066666667</v>
      </c>
    </row>
    <row r="61" spans="1:21" ht="45" customHeight="1">
      <c r="A61" s="10">
        <v>39</v>
      </c>
      <c r="B61" s="58" t="s">
        <v>294</v>
      </c>
      <c r="C61" s="79" t="s">
        <v>21</v>
      </c>
      <c r="D61" s="66" t="s">
        <v>125</v>
      </c>
      <c r="E61" s="71" t="s">
        <v>124</v>
      </c>
      <c r="F61" s="37" t="s">
        <v>126</v>
      </c>
      <c r="G61" s="36" t="s">
        <v>297</v>
      </c>
      <c r="H61" s="89">
        <f>3.58*17697</f>
        <v>63355.26</v>
      </c>
      <c r="I61" s="89">
        <f>H61/72</f>
        <v>879.9341666666667</v>
      </c>
      <c r="J61" s="82">
        <v>2.925</v>
      </c>
      <c r="K61" s="89">
        <f>I61*J61</f>
        <v>2573.8074374999997</v>
      </c>
      <c r="L61" s="89"/>
      <c r="M61" s="83">
        <v>4424</v>
      </c>
      <c r="N61" s="26"/>
      <c r="O61" s="26"/>
      <c r="P61" s="89">
        <f t="shared" si="0"/>
        <v>0</v>
      </c>
      <c r="Q61" s="89"/>
      <c r="R61" s="89"/>
      <c r="S61" s="89"/>
      <c r="T61" s="89">
        <f>K61*10%</f>
        <v>257.38074374999997</v>
      </c>
      <c r="U61" s="89">
        <f>K61+L61+M61+P61+Q61+R61+S61+T61</f>
        <v>7255.18818125</v>
      </c>
    </row>
    <row r="62" spans="1:21" ht="45" customHeight="1">
      <c r="A62" s="10">
        <v>39</v>
      </c>
      <c r="B62" s="58" t="s">
        <v>60</v>
      </c>
      <c r="C62" s="79" t="s">
        <v>21</v>
      </c>
      <c r="D62" s="66" t="s">
        <v>125</v>
      </c>
      <c r="E62" s="71" t="s">
        <v>124</v>
      </c>
      <c r="F62" s="37" t="s">
        <v>126</v>
      </c>
      <c r="G62" s="36" t="s">
        <v>73</v>
      </c>
      <c r="H62" s="89">
        <f>4.49*17697</f>
        <v>79459.53</v>
      </c>
      <c r="I62" s="89">
        <f t="shared" si="1"/>
        <v>1103.6045833333333</v>
      </c>
      <c r="J62" s="82">
        <v>27.1</v>
      </c>
      <c r="K62" s="89">
        <f t="shared" si="2"/>
        <v>29907.684208333332</v>
      </c>
      <c r="L62" s="89"/>
      <c r="M62" s="83"/>
      <c r="N62" s="26"/>
      <c r="O62" s="26"/>
      <c r="P62" s="89">
        <f t="shared" si="0"/>
        <v>0</v>
      </c>
      <c r="Q62" s="89"/>
      <c r="R62" s="89"/>
      <c r="S62" s="89"/>
      <c r="T62" s="89">
        <f t="shared" si="3"/>
        <v>2990.7684208333335</v>
      </c>
      <c r="U62" s="89">
        <f t="shared" si="4"/>
        <v>32898.45262916666</v>
      </c>
    </row>
    <row r="63" spans="1:21" ht="36" customHeight="1">
      <c r="A63" s="10">
        <v>40</v>
      </c>
      <c r="B63" s="58" t="s">
        <v>42</v>
      </c>
      <c r="C63" s="66" t="s">
        <v>21</v>
      </c>
      <c r="D63" s="58" t="s">
        <v>153</v>
      </c>
      <c r="E63" s="58" t="s">
        <v>154</v>
      </c>
      <c r="F63" s="10" t="s">
        <v>155</v>
      </c>
      <c r="G63" s="14" t="s">
        <v>73</v>
      </c>
      <c r="H63" s="89">
        <f>4.75*17697</f>
        <v>84060.75</v>
      </c>
      <c r="I63" s="89">
        <f t="shared" si="1"/>
        <v>1167.5104166666667</v>
      </c>
      <c r="J63" s="82">
        <v>7.8</v>
      </c>
      <c r="K63" s="89">
        <f t="shared" si="2"/>
        <v>9106.581250000001</v>
      </c>
      <c r="L63" s="89"/>
      <c r="M63" s="83"/>
      <c r="N63" s="26"/>
      <c r="O63" s="26"/>
      <c r="P63" s="89">
        <f t="shared" si="0"/>
        <v>0</v>
      </c>
      <c r="Q63" s="89"/>
      <c r="R63" s="89"/>
      <c r="S63" s="89"/>
      <c r="T63" s="89">
        <f t="shared" si="3"/>
        <v>910.6581250000002</v>
      </c>
      <c r="U63" s="89">
        <f t="shared" si="4"/>
        <v>10017.239375000001</v>
      </c>
    </row>
    <row r="64" spans="1:21" ht="34.5" customHeight="1">
      <c r="A64" s="10">
        <v>41</v>
      </c>
      <c r="B64" s="58" t="s">
        <v>47</v>
      </c>
      <c r="C64" s="66" t="s">
        <v>21</v>
      </c>
      <c r="D64" s="58" t="s">
        <v>175</v>
      </c>
      <c r="E64" s="58" t="s">
        <v>176</v>
      </c>
      <c r="F64" s="37" t="s">
        <v>177</v>
      </c>
      <c r="G64" s="14" t="s">
        <v>73</v>
      </c>
      <c r="H64" s="89">
        <f>5.12*17697</f>
        <v>90608.64</v>
      </c>
      <c r="I64" s="89">
        <f t="shared" si="1"/>
        <v>1258.4533333333334</v>
      </c>
      <c r="J64" s="82">
        <v>3.8</v>
      </c>
      <c r="K64" s="89">
        <f t="shared" si="2"/>
        <v>4782.122666666666</v>
      </c>
      <c r="L64" s="89"/>
      <c r="M64" s="26"/>
      <c r="N64" s="26"/>
      <c r="O64" s="26"/>
      <c r="P64" s="89">
        <f t="shared" si="0"/>
        <v>0</v>
      </c>
      <c r="Q64" s="89"/>
      <c r="R64" s="89"/>
      <c r="S64" s="89"/>
      <c r="T64" s="89">
        <f t="shared" si="3"/>
        <v>478.21226666666666</v>
      </c>
      <c r="U64" s="89">
        <f t="shared" si="4"/>
        <v>5260.334933333333</v>
      </c>
    </row>
    <row r="65" spans="1:21" ht="43.5" customHeight="1">
      <c r="A65" s="10">
        <v>42</v>
      </c>
      <c r="B65" s="58" t="s">
        <v>54</v>
      </c>
      <c r="C65" s="66" t="s">
        <v>21</v>
      </c>
      <c r="D65" s="58" t="s">
        <v>128</v>
      </c>
      <c r="E65" s="58" t="s">
        <v>127</v>
      </c>
      <c r="F65" s="36" t="s">
        <v>129</v>
      </c>
      <c r="G65" s="14" t="s">
        <v>73</v>
      </c>
      <c r="H65" s="89">
        <f>4.84*17697</f>
        <v>85653.48</v>
      </c>
      <c r="I65" s="89">
        <f t="shared" si="1"/>
        <v>1189.6316666666667</v>
      </c>
      <c r="J65" s="82">
        <v>16</v>
      </c>
      <c r="K65" s="89">
        <f t="shared" si="2"/>
        <v>19034.106666666667</v>
      </c>
      <c r="L65" s="89"/>
      <c r="M65" s="26"/>
      <c r="N65" s="26"/>
      <c r="O65" s="26"/>
      <c r="P65" s="89">
        <f t="shared" si="0"/>
        <v>0</v>
      </c>
      <c r="Q65" s="89"/>
      <c r="R65" s="89"/>
      <c r="S65" s="89"/>
      <c r="T65" s="89">
        <f t="shared" si="3"/>
        <v>1903.4106666666667</v>
      </c>
      <c r="U65" s="89">
        <f t="shared" si="4"/>
        <v>20937.517333333333</v>
      </c>
    </row>
    <row r="66" spans="1:21" ht="32.25" customHeight="1">
      <c r="A66" s="10">
        <v>43</v>
      </c>
      <c r="B66" s="58" t="s">
        <v>36</v>
      </c>
      <c r="C66" s="72" t="s">
        <v>21</v>
      </c>
      <c r="D66" s="66" t="s">
        <v>130</v>
      </c>
      <c r="E66" s="58" t="s">
        <v>131</v>
      </c>
      <c r="F66" s="31" t="s">
        <v>132</v>
      </c>
      <c r="G66" s="14" t="s">
        <v>73</v>
      </c>
      <c r="H66" s="89">
        <f>5.31*17697</f>
        <v>93971.06999999999</v>
      </c>
      <c r="I66" s="89">
        <f t="shared" si="1"/>
        <v>1305.15375</v>
      </c>
      <c r="J66" s="82">
        <v>9</v>
      </c>
      <c r="K66" s="89">
        <f t="shared" si="2"/>
        <v>11746.383749999999</v>
      </c>
      <c r="L66" s="89"/>
      <c r="M66" s="26"/>
      <c r="N66" s="94">
        <v>0.25</v>
      </c>
      <c r="O66" s="213">
        <v>15.9</v>
      </c>
      <c r="P66" s="89">
        <f t="shared" si="0"/>
        <v>977.021875</v>
      </c>
      <c r="Q66" s="89"/>
      <c r="R66" s="89"/>
      <c r="S66" s="89"/>
      <c r="T66" s="89">
        <f t="shared" si="3"/>
        <v>1174.638375</v>
      </c>
      <c r="U66" s="89">
        <f t="shared" si="4"/>
        <v>13898.044</v>
      </c>
    </row>
    <row r="67" spans="1:21" ht="39" customHeight="1">
      <c r="A67" s="10">
        <v>44</v>
      </c>
      <c r="B67" s="58" t="s">
        <v>38</v>
      </c>
      <c r="C67" s="66" t="s">
        <v>21</v>
      </c>
      <c r="D67" s="77" t="s">
        <v>133</v>
      </c>
      <c r="E67" s="58" t="s">
        <v>134</v>
      </c>
      <c r="F67" s="37" t="s">
        <v>135</v>
      </c>
      <c r="G67" s="14" t="s">
        <v>73</v>
      </c>
      <c r="H67" s="89">
        <f>4.4*17697</f>
        <v>77866.8</v>
      </c>
      <c r="I67" s="89">
        <f t="shared" si="1"/>
        <v>1081.4833333333333</v>
      </c>
      <c r="J67" s="82">
        <v>22.4</v>
      </c>
      <c r="K67" s="89">
        <f t="shared" si="2"/>
        <v>24225.226666666666</v>
      </c>
      <c r="L67" s="89"/>
      <c r="M67" s="26"/>
      <c r="N67" s="94">
        <v>0.2</v>
      </c>
      <c r="O67" s="213">
        <v>22.4</v>
      </c>
      <c r="P67" s="89">
        <f t="shared" si="0"/>
        <v>1101.1466666666665</v>
      </c>
      <c r="Q67" s="89"/>
      <c r="R67" s="89"/>
      <c r="S67" s="89"/>
      <c r="T67" s="89">
        <f t="shared" si="3"/>
        <v>2422.5226666666667</v>
      </c>
      <c r="U67" s="89">
        <f t="shared" si="4"/>
        <v>27748.896</v>
      </c>
    </row>
    <row r="68" spans="1:21" ht="15">
      <c r="A68" s="10"/>
      <c r="B68" s="80" t="s">
        <v>69</v>
      </c>
      <c r="C68" s="66" t="s">
        <v>21</v>
      </c>
      <c r="D68" s="58"/>
      <c r="E68" s="58"/>
      <c r="F68" s="85" t="s">
        <v>182</v>
      </c>
      <c r="G68" s="14" t="s">
        <v>73</v>
      </c>
      <c r="H68" s="89">
        <f>4.84*17697</f>
        <v>85653.48</v>
      </c>
      <c r="I68" s="89">
        <f t="shared" si="1"/>
        <v>1189.6316666666667</v>
      </c>
      <c r="J68" s="21">
        <v>20</v>
      </c>
      <c r="K68" s="89">
        <f t="shared" si="2"/>
        <v>23792.63333333333</v>
      </c>
      <c r="L68" s="89"/>
      <c r="M68" s="83"/>
      <c r="N68" s="26"/>
      <c r="O68" s="26"/>
      <c r="P68" s="89">
        <f t="shared" si="0"/>
        <v>0</v>
      </c>
      <c r="Q68" s="89"/>
      <c r="R68" s="89"/>
      <c r="S68" s="89"/>
      <c r="T68" s="89">
        <f t="shared" si="3"/>
        <v>2379.2633333333333</v>
      </c>
      <c r="U68" s="89">
        <f t="shared" si="4"/>
        <v>26171.896666666664</v>
      </c>
    </row>
    <row r="69" spans="1:21" ht="15">
      <c r="A69" s="10"/>
      <c r="B69" s="11"/>
      <c r="C69" s="12"/>
      <c r="D69" s="12"/>
      <c r="E69" s="12"/>
      <c r="F69" s="87"/>
      <c r="G69" s="88"/>
      <c r="H69" s="92"/>
      <c r="I69" s="92"/>
      <c r="J69" s="149">
        <f>SUM(J21:J68)</f>
        <v>1096</v>
      </c>
      <c r="K69" s="95">
        <f>SUM(K21:K68)</f>
        <v>1230335.6883854163</v>
      </c>
      <c r="L69" s="95">
        <f aca="true" t="shared" si="6" ref="L69:U69">SUM(L21:L68)</f>
        <v>8848</v>
      </c>
      <c r="M69" s="95">
        <f t="shared" si="6"/>
        <v>44240</v>
      </c>
      <c r="N69" s="95">
        <f t="shared" si="6"/>
        <v>1.4</v>
      </c>
      <c r="O69" s="95">
        <f t="shared" si="6"/>
        <v>113</v>
      </c>
      <c r="P69" s="95">
        <f t="shared" si="6"/>
        <v>6393.041249999999</v>
      </c>
      <c r="Q69" s="95">
        <f t="shared" si="6"/>
        <v>0</v>
      </c>
      <c r="R69" s="95">
        <f t="shared" si="6"/>
        <v>0</v>
      </c>
      <c r="S69" s="95">
        <f t="shared" si="6"/>
        <v>0</v>
      </c>
      <c r="T69" s="95">
        <f t="shared" si="6"/>
        <v>123033.56883854164</v>
      </c>
      <c r="U69" s="95">
        <f t="shared" si="6"/>
        <v>1412850.298473958</v>
      </c>
    </row>
    <row r="70" spans="1:21" ht="12.75">
      <c r="A70" s="3"/>
      <c r="B70" s="3"/>
      <c r="C70" s="3"/>
      <c r="D70" s="3"/>
      <c r="E70" s="3"/>
      <c r="F70" s="28"/>
      <c r="G70" s="3"/>
      <c r="H70" s="3"/>
      <c r="I70" s="3"/>
      <c r="J70" s="16"/>
      <c r="K70" s="3"/>
      <c r="L70" s="3"/>
      <c r="M70" s="3"/>
      <c r="N70" s="3"/>
      <c r="O70" s="3"/>
      <c r="P70" s="3"/>
      <c r="Q70" s="3"/>
      <c r="R70" s="3"/>
      <c r="S70" s="3"/>
      <c r="T70" s="2"/>
      <c r="U70" s="2"/>
    </row>
    <row r="71" spans="1:21" ht="12.75" customHeight="1">
      <c r="A71" s="3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13"/>
      <c r="R71" s="13"/>
      <c r="S71" s="2"/>
      <c r="T71" s="2"/>
      <c r="U71" s="2"/>
    </row>
    <row r="72" spans="1:21" ht="12.75">
      <c r="A72" s="2"/>
      <c r="B72" s="2"/>
      <c r="C72" s="2"/>
      <c r="D72" s="2"/>
      <c r="E72" s="2"/>
      <c r="F72" s="25"/>
      <c r="G72" s="2"/>
      <c r="H72" s="2"/>
      <c r="I72" s="2"/>
      <c r="J72" s="1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2"/>
      <c r="C73" s="2"/>
      <c r="D73" s="2"/>
      <c r="E73" s="2"/>
      <c r="F73" s="25"/>
      <c r="G73" s="2"/>
      <c r="H73" s="2"/>
      <c r="I73" s="2"/>
      <c r="J73" s="1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2"/>
      <c r="C74" s="2"/>
      <c r="D74" s="2"/>
      <c r="E74" s="2"/>
      <c r="F74" s="25"/>
      <c r="G74" s="2"/>
      <c r="H74" s="2"/>
      <c r="I74" s="2"/>
      <c r="J74" s="1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2"/>
      <c r="E75" s="2"/>
      <c r="F75" s="25"/>
      <c r="G75" s="2"/>
      <c r="H75" s="2"/>
      <c r="I75" s="2"/>
      <c r="J75" s="1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2"/>
      <c r="E76" s="2"/>
      <c r="F76" s="25"/>
      <c r="G76" s="2"/>
      <c r="H76" s="2"/>
      <c r="I76" s="2"/>
      <c r="J76" s="1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5"/>
      <c r="G77" s="2"/>
      <c r="H77" s="2"/>
      <c r="I77" s="2"/>
      <c r="J77" s="1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5"/>
      <c r="G78" s="2"/>
      <c r="H78" s="2"/>
      <c r="I78" s="2"/>
      <c r="J78" s="1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5"/>
      <c r="G79" s="2"/>
      <c r="H79" s="2"/>
      <c r="I79" s="2"/>
      <c r="J79" s="1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5"/>
      <c r="G80" s="2"/>
      <c r="H80" s="2"/>
      <c r="I80" s="2"/>
      <c r="J80" s="1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2"/>
      <c r="E81" s="2"/>
      <c r="F81" s="25"/>
      <c r="G81" s="2"/>
      <c r="H81" s="2"/>
      <c r="I81" s="2"/>
      <c r="J81" s="1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5"/>
      <c r="G82" s="2"/>
      <c r="H82" s="2"/>
      <c r="I82" s="2"/>
      <c r="J82" s="1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5"/>
      <c r="G83" s="2"/>
      <c r="H83" s="2"/>
      <c r="I83" s="2"/>
      <c r="J83" s="1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5"/>
      <c r="G84" s="2"/>
      <c r="H84" s="2"/>
      <c r="I84" s="2"/>
      <c r="J84" s="1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5"/>
      <c r="G85" s="2"/>
      <c r="H85" s="2"/>
      <c r="I85" s="2"/>
      <c r="J85" s="1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5"/>
      <c r="G86" s="2"/>
      <c r="H86" s="2"/>
      <c r="I86" s="2"/>
      <c r="J86" s="1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5"/>
      <c r="G87" s="2"/>
      <c r="H87" s="2"/>
      <c r="I87" s="2"/>
      <c r="J87" s="1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5"/>
      <c r="G88" s="2"/>
      <c r="H88" s="2"/>
      <c r="I88" s="2"/>
      <c r="J88" s="1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5"/>
      <c r="G89" s="2"/>
      <c r="H89" s="2"/>
      <c r="I89" s="2"/>
      <c r="J89" s="1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1"/>
      <c r="B90" s="1"/>
      <c r="C90" s="1"/>
      <c r="D90" s="1"/>
      <c r="E90" s="1"/>
      <c r="F90" s="29"/>
      <c r="G90" s="1"/>
      <c r="H90" s="1"/>
      <c r="I90" s="1"/>
      <c r="J90" s="1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29"/>
      <c r="G91" s="1"/>
      <c r="H91" s="1"/>
      <c r="I91" s="1"/>
      <c r="J91" s="1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29"/>
      <c r="G92" s="1"/>
      <c r="H92" s="1"/>
      <c r="I92" s="1"/>
      <c r="J92" s="1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29"/>
      <c r="G93" s="1"/>
      <c r="H93" s="1"/>
      <c r="I93" s="1"/>
      <c r="J93" s="1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29"/>
      <c r="G94" s="1"/>
      <c r="H94" s="1"/>
      <c r="I94" s="1"/>
      <c r="J94" s="1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29"/>
      <c r="G95" s="1"/>
      <c r="H95" s="1"/>
      <c r="I95" s="1"/>
      <c r="J95" s="1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1"/>
      <c r="C96" s="1"/>
      <c r="D96" s="1"/>
      <c r="E96" s="1"/>
      <c r="F96" s="29"/>
      <c r="G96" s="1"/>
      <c r="H96" s="1"/>
      <c r="I96" s="1"/>
      <c r="J96" s="1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1"/>
      <c r="C97" s="1"/>
      <c r="D97" s="1"/>
      <c r="E97" s="1"/>
      <c r="F97" s="29"/>
      <c r="G97" s="1"/>
      <c r="H97" s="1"/>
      <c r="I97" s="1"/>
      <c r="J97" s="1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1"/>
      <c r="C98" s="1"/>
      <c r="D98" s="1"/>
      <c r="E98" s="1"/>
      <c r="F98" s="29"/>
      <c r="G98" s="1"/>
      <c r="H98" s="1"/>
      <c r="I98" s="1"/>
      <c r="J98" s="1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</sheetData>
  <sheetProtection/>
  <mergeCells count="21">
    <mergeCell ref="J18:J20"/>
    <mergeCell ref="M19:M20"/>
    <mergeCell ref="S19:S20"/>
    <mergeCell ref="A18:A20"/>
    <mergeCell ref="B18:B20"/>
    <mergeCell ref="C18:C20"/>
    <mergeCell ref="D18:D20"/>
    <mergeCell ref="L18:S18"/>
    <mergeCell ref="N19:P19"/>
    <mergeCell ref="H18:H20"/>
    <mergeCell ref="I18:I20"/>
    <mergeCell ref="M3:R3"/>
    <mergeCell ref="T18:T20"/>
    <mergeCell ref="E18:E20"/>
    <mergeCell ref="F18:F20"/>
    <mergeCell ref="G18:G20"/>
    <mergeCell ref="U18:U20"/>
    <mergeCell ref="Q19:Q20"/>
    <mergeCell ref="R19:R20"/>
    <mergeCell ref="K18:K20"/>
    <mergeCell ref="L19:L20"/>
  </mergeCells>
  <printOptions/>
  <pageMargins left="0.6299212598425197" right="0.2362204724409449" top="0.7480314960629921" bottom="0.15748031496062992" header="0.11811023622047245" footer="0.31496062992125984"/>
  <pageSetup fitToHeight="0" fitToWidth="1" horizontalDpi="600" verticalDpi="600" orientation="landscape" paperSize="9" scale="42" r:id="rId1"/>
  <rowBreaks count="1" manualBreakCount="1">
    <brk id="4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view="pageBreakPreview" zoomScale="70" zoomScaleNormal="60" zoomScaleSheetLayoutView="70" zoomScalePageLayoutView="0" workbookViewId="0" topLeftCell="A90">
      <selection activeCell="A109" sqref="A109:IV112"/>
    </sheetView>
  </sheetViews>
  <sheetFormatPr defaultColWidth="9.00390625" defaultRowHeight="12.75"/>
  <cols>
    <col min="1" max="1" width="3.125" style="0" customWidth="1"/>
    <col min="2" max="2" width="38.75390625" style="0" customWidth="1"/>
    <col min="3" max="3" width="12.375" style="0" customWidth="1"/>
    <col min="4" max="4" width="40.125" style="0" customWidth="1"/>
    <col min="5" max="5" width="27.25390625" style="0" customWidth="1"/>
    <col min="6" max="6" width="13.25390625" style="30" customWidth="1"/>
    <col min="7" max="7" width="10.75390625" style="0" customWidth="1"/>
    <col min="8" max="8" width="14.75390625" style="0" customWidth="1"/>
    <col min="9" max="9" width="10.00390625" style="0" customWidth="1"/>
    <col min="10" max="10" width="14.375" style="56" customWidth="1"/>
    <col min="11" max="11" width="12.00390625" style="0" customWidth="1"/>
    <col min="14" max="15" width="8.625" style="0" customWidth="1"/>
    <col min="16" max="16" width="10.00390625" style="0" bestFit="1" customWidth="1"/>
    <col min="17" max="17" width="21.875" style="0" customWidth="1"/>
    <col min="18" max="18" width="26.625" style="0" customWidth="1"/>
    <col min="19" max="19" width="15.00390625" style="0" customWidth="1"/>
    <col min="20" max="20" width="10.00390625" style="0" bestFit="1" customWidth="1"/>
    <col min="21" max="21" width="10.75390625" style="0" customWidth="1"/>
    <col min="22" max="22" width="6.00390625" style="0" customWidth="1"/>
  </cols>
  <sheetData>
    <row r="1" spans="1:21" ht="15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5" t="s">
        <v>11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284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5" t="s">
        <v>24</v>
      </c>
      <c r="N2" s="5"/>
      <c r="O2" s="5"/>
      <c r="P2" s="5"/>
      <c r="Q2" s="5"/>
      <c r="R2" s="5"/>
      <c r="S2" s="5"/>
      <c r="T2" s="6"/>
      <c r="U2" s="6"/>
    </row>
    <row r="3" spans="1:21" ht="15">
      <c r="A3" s="5" t="s">
        <v>285</v>
      </c>
      <c r="B3" s="5"/>
      <c r="C3" s="5"/>
      <c r="D3" s="6"/>
      <c r="E3" s="6"/>
      <c r="F3" s="6" t="s">
        <v>3</v>
      </c>
      <c r="G3" s="6"/>
      <c r="H3" s="6"/>
      <c r="I3" s="6"/>
      <c r="J3" s="6"/>
      <c r="K3" s="6"/>
      <c r="L3" s="6"/>
      <c r="M3" s="248" t="s">
        <v>286</v>
      </c>
      <c r="N3" s="249"/>
      <c r="O3" s="249"/>
      <c r="P3" s="249"/>
      <c r="Q3" s="249"/>
      <c r="R3" s="249"/>
      <c r="S3" s="5"/>
      <c r="T3" s="6"/>
      <c r="U3" s="6"/>
    </row>
    <row r="4" spans="1:21" ht="15">
      <c r="A4" s="5" t="s">
        <v>287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5" t="s">
        <v>30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288</v>
      </c>
      <c r="B5" s="5"/>
      <c r="C5" s="5"/>
      <c r="D5" s="6"/>
      <c r="E5" s="6"/>
      <c r="F5" s="6" t="s">
        <v>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>
      <c r="A7" s="6"/>
      <c r="B7" s="6"/>
      <c r="C7" s="6"/>
      <c r="D7" s="6"/>
      <c r="E7" s="6"/>
      <c r="F7" s="22"/>
      <c r="G7" s="6"/>
      <c r="H7" s="6"/>
      <c r="I7" s="6"/>
      <c r="J7" s="39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s="6"/>
      <c r="B8" s="6"/>
      <c r="C8" s="6"/>
      <c r="D8" s="6"/>
      <c r="E8" s="6"/>
      <c r="F8" s="22" t="s">
        <v>29</v>
      </c>
      <c r="G8" s="6"/>
      <c r="H8" s="6"/>
      <c r="I8" s="6"/>
      <c r="J8" s="39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s="6"/>
      <c r="B9" s="6"/>
      <c r="C9" s="6"/>
      <c r="D9" s="6"/>
      <c r="E9" s="6"/>
      <c r="F9" s="27" t="s">
        <v>4</v>
      </c>
      <c r="G9" s="7"/>
      <c r="H9" s="7"/>
      <c r="I9" s="7"/>
      <c r="J9" s="39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>
      <c r="A10" s="6"/>
      <c r="B10" s="6"/>
      <c r="C10" s="6"/>
      <c r="D10" s="6"/>
      <c r="E10" s="6"/>
      <c r="F10" s="22"/>
      <c r="G10" s="6"/>
      <c r="H10" s="6"/>
      <c r="I10" s="6"/>
      <c r="J10" s="3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6"/>
      <c r="C11" s="6"/>
      <c r="D11" s="6"/>
      <c r="E11" s="6"/>
      <c r="F11" s="22"/>
      <c r="G11" s="6"/>
      <c r="H11" s="6"/>
      <c r="I11" s="6"/>
      <c r="J11" s="3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>
      <c r="A12" s="6"/>
      <c r="B12" s="6"/>
      <c r="C12" s="6"/>
      <c r="D12" s="6"/>
      <c r="E12" s="6"/>
      <c r="F12" s="22"/>
      <c r="G12" s="6"/>
      <c r="H12" s="6"/>
      <c r="I12" s="6"/>
      <c r="J12" s="39"/>
      <c r="K12" s="6"/>
      <c r="L12" s="6"/>
      <c r="N12" s="6"/>
      <c r="O12" s="6"/>
      <c r="P12" s="6" t="s">
        <v>5</v>
      </c>
      <c r="Q12" s="6"/>
      <c r="R12" s="6"/>
      <c r="S12" s="6"/>
      <c r="T12" s="6"/>
      <c r="U12" s="6"/>
    </row>
    <row r="13" spans="1:21" ht="15">
      <c r="A13" s="6"/>
      <c r="B13" s="6"/>
      <c r="C13" s="6"/>
      <c r="D13" s="6"/>
      <c r="E13" s="6"/>
      <c r="F13" s="22"/>
      <c r="G13" s="6"/>
      <c r="H13" s="6"/>
      <c r="I13" s="6"/>
      <c r="J13" s="39"/>
      <c r="K13" s="6"/>
      <c r="L13" s="6"/>
      <c r="N13" s="6"/>
      <c r="O13" s="241"/>
      <c r="P13" s="241" t="s">
        <v>441</v>
      </c>
      <c r="Q13" s="241"/>
      <c r="R13" s="241"/>
      <c r="S13" s="241"/>
      <c r="T13" s="6"/>
      <c r="U13" s="6"/>
    </row>
    <row r="14" spans="1:21" ht="15">
      <c r="A14" s="6"/>
      <c r="B14" s="6"/>
      <c r="C14" s="6"/>
      <c r="D14" s="6"/>
      <c r="E14" s="6"/>
      <c r="F14" s="22"/>
      <c r="G14" s="6"/>
      <c r="H14" s="6"/>
      <c r="I14" s="6"/>
      <c r="J14" s="39"/>
      <c r="K14" s="6"/>
      <c r="L14" s="6"/>
      <c r="N14" s="6"/>
      <c r="O14" s="6"/>
      <c r="P14" s="6" t="s">
        <v>33</v>
      </c>
      <c r="Q14" s="6"/>
      <c r="R14" s="6"/>
      <c r="S14" s="6"/>
      <c r="T14" s="6"/>
      <c r="U14" s="6"/>
    </row>
    <row r="15" spans="1:21" ht="15">
      <c r="A15" s="6"/>
      <c r="B15" s="6"/>
      <c r="C15" s="6"/>
      <c r="D15" s="6"/>
      <c r="E15" s="6"/>
      <c r="F15" s="22"/>
      <c r="G15" s="6"/>
      <c r="H15" s="6"/>
      <c r="I15" s="6"/>
      <c r="J15" s="39"/>
      <c r="K15" s="6"/>
      <c r="L15" s="6"/>
      <c r="N15" s="6"/>
      <c r="O15" s="6"/>
      <c r="P15" s="6" t="s">
        <v>183</v>
      </c>
      <c r="Q15" s="6"/>
      <c r="R15" s="6"/>
      <c r="S15" s="6"/>
      <c r="T15" s="6"/>
      <c r="U15" s="6"/>
    </row>
    <row r="16" spans="1:21" ht="15">
      <c r="A16" s="6"/>
      <c r="B16" s="6"/>
      <c r="C16" s="6"/>
      <c r="D16" s="6"/>
      <c r="E16" s="6"/>
      <c r="F16" s="22"/>
      <c r="G16" s="6"/>
      <c r="H16" s="6"/>
      <c r="I16" s="6"/>
      <c r="J16" s="39"/>
      <c r="K16" s="6"/>
      <c r="L16" s="6"/>
      <c r="N16" s="6"/>
      <c r="O16" s="6"/>
      <c r="P16" s="6" t="s">
        <v>443</v>
      </c>
      <c r="Q16" s="6"/>
      <c r="R16" s="6"/>
      <c r="S16" s="6"/>
      <c r="T16" s="6"/>
      <c r="U16" s="6"/>
    </row>
    <row r="17" spans="1:21" ht="15">
      <c r="A17" s="6"/>
      <c r="B17" s="6"/>
      <c r="C17" s="6"/>
      <c r="D17" s="6"/>
      <c r="E17" s="6"/>
      <c r="F17" s="22"/>
      <c r="G17" s="6"/>
      <c r="H17" s="6"/>
      <c r="I17" s="6"/>
      <c r="J17" s="39"/>
      <c r="K17" s="6"/>
      <c r="L17" s="6"/>
      <c r="N17" s="6"/>
      <c r="O17" s="6"/>
      <c r="P17" s="6" t="s">
        <v>1</v>
      </c>
      <c r="Q17" s="6"/>
      <c r="R17" s="6"/>
      <c r="S17" s="6"/>
      <c r="T17" s="6"/>
      <c r="U17" s="6"/>
    </row>
    <row r="18" spans="1:21" ht="15">
      <c r="A18" s="6"/>
      <c r="B18" s="6"/>
      <c r="C18" s="6"/>
      <c r="D18" s="6"/>
      <c r="E18" s="6"/>
      <c r="F18" s="22"/>
      <c r="G18" s="6"/>
      <c r="H18" s="6"/>
      <c r="I18" s="6"/>
      <c r="J18" s="39"/>
      <c r="K18" s="6"/>
      <c r="L18" s="6"/>
      <c r="N18" s="6"/>
      <c r="O18" s="6"/>
      <c r="P18" s="6" t="s">
        <v>2</v>
      </c>
      <c r="Q18" s="6"/>
      <c r="R18" s="6"/>
      <c r="S18" s="6"/>
      <c r="T18" s="6"/>
      <c r="U18" s="6"/>
    </row>
    <row r="19" spans="1:21" ht="15">
      <c r="A19" s="6"/>
      <c r="B19" s="6"/>
      <c r="C19" s="6"/>
      <c r="D19" s="6"/>
      <c r="E19" s="6"/>
      <c r="F19" s="22"/>
      <c r="G19" s="6"/>
      <c r="H19" s="6"/>
      <c r="I19" s="6"/>
      <c r="J19" s="39"/>
      <c r="K19" s="6"/>
      <c r="L19" s="6"/>
      <c r="N19" s="6"/>
      <c r="O19" s="6"/>
      <c r="P19" s="6" t="s">
        <v>184</v>
      </c>
      <c r="Q19" s="6"/>
      <c r="R19" s="6"/>
      <c r="S19" s="6"/>
      <c r="T19" s="6"/>
      <c r="U19" s="6"/>
    </row>
    <row r="20" spans="1:21" ht="15">
      <c r="A20" s="6"/>
      <c r="B20" s="6"/>
      <c r="C20" s="6"/>
      <c r="D20" s="6"/>
      <c r="E20" s="6"/>
      <c r="F20" s="22"/>
      <c r="G20" s="6"/>
      <c r="H20" s="6"/>
      <c r="I20" s="6"/>
      <c r="J20" s="3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">
      <c r="A21" s="6"/>
      <c r="B21" s="6"/>
      <c r="C21" s="6"/>
      <c r="D21" s="6"/>
      <c r="E21" s="6"/>
      <c r="F21" s="22"/>
      <c r="G21" s="6"/>
      <c r="H21" s="6"/>
      <c r="I21" s="6"/>
      <c r="J21" s="3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1.75" customHeight="1">
      <c r="A22" s="250" t="s">
        <v>0</v>
      </c>
      <c r="B22" s="250" t="s">
        <v>6</v>
      </c>
      <c r="C22" s="250" t="s">
        <v>289</v>
      </c>
      <c r="D22" s="250" t="s">
        <v>12</v>
      </c>
      <c r="E22" s="250" t="s">
        <v>7</v>
      </c>
      <c r="F22" s="250" t="s">
        <v>8</v>
      </c>
      <c r="G22" s="250" t="s">
        <v>27</v>
      </c>
      <c r="H22" s="250" t="s">
        <v>17</v>
      </c>
      <c r="I22" s="250" t="s">
        <v>22</v>
      </c>
      <c r="J22" s="259" t="s">
        <v>9</v>
      </c>
      <c r="K22" s="250" t="s">
        <v>18</v>
      </c>
      <c r="L22" s="253" t="s">
        <v>10</v>
      </c>
      <c r="M22" s="253"/>
      <c r="N22" s="253"/>
      <c r="O22" s="253"/>
      <c r="P22" s="253"/>
      <c r="Q22" s="253"/>
      <c r="R22" s="253"/>
      <c r="S22" s="253"/>
      <c r="T22" s="250" t="s">
        <v>28</v>
      </c>
      <c r="U22" s="250" t="s">
        <v>15</v>
      </c>
    </row>
    <row r="23" spans="1:21" ht="24" customHeight="1">
      <c r="A23" s="251"/>
      <c r="B23" s="251"/>
      <c r="C23" s="251"/>
      <c r="D23" s="251"/>
      <c r="E23" s="251"/>
      <c r="F23" s="251"/>
      <c r="G23" s="251"/>
      <c r="H23" s="251"/>
      <c r="I23" s="251"/>
      <c r="J23" s="260"/>
      <c r="K23" s="251"/>
      <c r="L23" s="250" t="s">
        <v>13</v>
      </c>
      <c r="M23" s="250" t="s">
        <v>14</v>
      </c>
      <c r="N23" s="253" t="s">
        <v>16</v>
      </c>
      <c r="O23" s="253"/>
      <c r="P23" s="253"/>
      <c r="Q23" s="250" t="s">
        <v>31</v>
      </c>
      <c r="R23" s="250" t="s">
        <v>32</v>
      </c>
      <c r="S23" s="250" t="s">
        <v>26</v>
      </c>
      <c r="T23" s="251"/>
      <c r="U23" s="251"/>
    </row>
    <row r="24" spans="1:21" ht="30" customHeight="1">
      <c r="A24" s="252"/>
      <c r="B24" s="252"/>
      <c r="C24" s="252"/>
      <c r="D24" s="251"/>
      <c r="E24" s="252"/>
      <c r="F24" s="251"/>
      <c r="G24" s="252"/>
      <c r="H24" s="252"/>
      <c r="I24" s="252"/>
      <c r="J24" s="261"/>
      <c r="K24" s="252"/>
      <c r="L24" s="252"/>
      <c r="M24" s="252"/>
      <c r="N24" s="9" t="s">
        <v>19</v>
      </c>
      <c r="O24" s="9" t="s">
        <v>25</v>
      </c>
      <c r="P24" s="9" t="s">
        <v>20</v>
      </c>
      <c r="Q24" s="252"/>
      <c r="R24" s="252"/>
      <c r="S24" s="252"/>
      <c r="T24" s="252"/>
      <c r="U24" s="252"/>
    </row>
    <row r="25" spans="1:21" s="42" customFormat="1" ht="30.75" customHeight="1">
      <c r="A25" s="34">
        <v>1</v>
      </c>
      <c r="B25" s="72" t="s">
        <v>52</v>
      </c>
      <c r="C25" s="130" t="s">
        <v>21</v>
      </c>
      <c r="D25" s="117" t="s">
        <v>185</v>
      </c>
      <c r="E25" s="64" t="s">
        <v>186</v>
      </c>
      <c r="F25" s="96" t="s">
        <v>187</v>
      </c>
      <c r="G25" s="41" t="s">
        <v>73</v>
      </c>
      <c r="H25" s="140">
        <f>4.57*17697</f>
        <v>80875.29000000001</v>
      </c>
      <c r="I25" s="140">
        <f>H25/72</f>
        <v>1123.2679166666667</v>
      </c>
      <c r="J25" s="98">
        <v>23.4</v>
      </c>
      <c r="K25" s="140">
        <f>I25*J25</f>
        <v>26284.46925</v>
      </c>
      <c r="L25" s="140"/>
      <c r="M25" s="140"/>
      <c r="N25" s="97"/>
      <c r="O25" s="97"/>
      <c r="P25" s="93">
        <f>(17697*N25)/72*O25</f>
        <v>0</v>
      </c>
      <c r="Q25" s="93"/>
      <c r="R25" s="93"/>
      <c r="S25" s="93"/>
      <c r="T25" s="93">
        <f>K25*10%</f>
        <v>2628.446925</v>
      </c>
      <c r="U25" s="93">
        <f>K25+L25+M25+P25+Q25+R25+S25+T25</f>
        <v>28912.916175</v>
      </c>
    </row>
    <row r="26" spans="1:21" s="42" customFormat="1" ht="27.75" customHeight="1">
      <c r="A26" s="34">
        <v>2</v>
      </c>
      <c r="B26" s="72" t="s">
        <v>269</v>
      </c>
      <c r="C26" s="130" t="s">
        <v>21</v>
      </c>
      <c r="D26" s="117" t="s">
        <v>159</v>
      </c>
      <c r="E26" s="64" t="s">
        <v>158</v>
      </c>
      <c r="F26" s="99" t="s">
        <v>160</v>
      </c>
      <c r="G26" s="41" t="s">
        <v>73</v>
      </c>
      <c r="H26" s="140">
        <f>5.21*17697</f>
        <v>92201.37</v>
      </c>
      <c r="I26" s="140">
        <f aca="true" t="shared" si="0" ref="I26:I90">H26/72</f>
        <v>1280.5745833333333</v>
      </c>
      <c r="J26" s="98">
        <v>15.2</v>
      </c>
      <c r="K26" s="140">
        <f aca="true" t="shared" si="1" ref="K26:K90">I26*J26</f>
        <v>19464.733666666667</v>
      </c>
      <c r="L26" s="140"/>
      <c r="M26" s="140"/>
      <c r="N26" s="97"/>
      <c r="O26" s="97"/>
      <c r="P26" s="93">
        <f aca="true" t="shared" si="2" ref="P26:P90">(17697*N26)/72*O26</f>
        <v>0</v>
      </c>
      <c r="Q26" s="93"/>
      <c r="R26" s="93"/>
      <c r="S26" s="93"/>
      <c r="T26" s="93">
        <f aca="true" t="shared" si="3" ref="T26:T90">K26*10%</f>
        <v>1946.4733666666668</v>
      </c>
      <c r="U26" s="93">
        <f aca="true" t="shared" si="4" ref="U26:U90">K26+L26+M26+P26+Q26+R26+S26+T26</f>
        <v>21411.207033333332</v>
      </c>
    </row>
    <row r="27" spans="1:21" s="42" customFormat="1" ht="48" customHeight="1">
      <c r="A27" s="34">
        <v>3</v>
      </c>
      <c r="B27" s="72" t="s">
        <v>188</v>
      </c>
      <c r="C27" s="130" t="s">
        <v>21</v>
      </c>
      <c r="D27" s="119" t="s">
        <v>189</v>
      </c>
      <c r="E27" s="64" t="s">
        <v>190</v>
      </c>
      <c r="F27" s="100" t="s">
        <v>135</v>
      </c>
      <c r="G27" s="41" t="s">
        <v>73</v>
      </c>
      <c r="H27" s="140">
        <f>4.4*17697</f>
        <v>77866.8</v>
      </c>
      <c r="I27" s="140">
        <f t="shared" si="0"/>
        <v>1081.4833333333333</v>
      </c>
      <c r="J27" s="98">
        <v>7.6</v>
      </c>
      <c r="K27" s="140">
        <f t="shared" si="1"/>
        <v>8219.273333333333</v>
      </c>
      <c r="L27" s="140"/>
      <c r="M27" s="140"/>
      <c r="N27" s="139"/>
      <c r="O27" s="97"/>
      <c r="P27" s="93">
        <f t="shared" si="2"/>
        <v>0</v>
      </c>
      <c r="Q27" s="93"/>
      <c r="R27" s="93"/>
      <c r="S27" s="93"/>
      <c r="T27" s="93">
        <f t="shared" si="3"/>
        <v>821.9273333333333</v>
      </c>
      <c r="U27" s="93">
        <f t="shared" si="4"/>
        <v>9041.200666666666</v>
      </c>
    </row>
    <row r="28" spans="1:21" s="42" customFormat="1" ht="35.25" customHeight="1">
      <c r="A28" s="34">
        <v>4</v>
      </c>
      <c r="B28" s="64" t="s">
        <v>36</v>
      </c>
      <c r="C28" s="76" t="s">
        <v>21</v>
      </c>
      <c r="D28" s="76" t="s">
        <v>70</v>
      </c>
      <c r="E28" s="64" t="s">
        <v>71</v>
      </c>
      <c r="F28" s="100" t="s">
        <v>72</v>
      </c>
      <c r="G28" s="43" t="s">
        <v>73</v>
      </c>
      <c r="H28" s="140">
        <f>5.31*17697</f>
        <v>93971.06999999999</v>
      </c>
      <c r="I28" s="140">
        <f t="shared" si="0"/>
        <v>1305.15375</v>
      </c>
      <c r="J28" s="98">
        <v>9.3</v>
      </c>
      <c r="K28" s="140">
        <f t="shared" si="1"/>
        <v>12137.929875</v>
      </c>
      <c r="L28" s="140"/>
      <c r="M28" s="140"/>
      <c r="N28" s="139">
        <v>0.25</v>
      </c>
      <c r="O28" s="101">
        <v>9.3</v>
      </c>
      <c r="P28" s="93">
        <f t="shared" si="2"/>
        <v>571.465625</v>
      </c>
      <c r="Q28" s="93"/>
      <c r="R28" s="93"/>
      <c r="S28" s="93"/>
      <c r="T28" s="93">
        <f t="shared" si="3"/>
        <v>1213.7929875</v>
      </c>
      <c r="U28" s="93">
        <f t="shared" si="4"/>
        <v>13923.1884875</v>
      </c>
    </row>
    <row r="29" spans="1:21" s="42" customFormat="1" ht="41.25" customHeight="1">
      <c r="A29" s="34">
        <v>5</v>
      </c>
      <c r="B29" s="64" t="s">
        <v>57</v>
      </c>
      <c r="C29" s="76" t="s">
        <v>21</v>
      </c>
      <c r="D29" s="76" t="s">
        <v>74</v>
      </c>
      <c r="E29" s="117" t="s">
        <v>75</v>
      </c>
      <c r="F29" s="99" t="s">
        <v>76</v>
      </c>
      <c r="G29" s="44" t="s">
        <v>73</v>
      </c>
      <c r="H29" s="140">
        <f>5.21*17697</f>
        <v>92201.37</v>
      </c>
      <c r="I29" s="140">
        <f t="shared" si="0"/>
        <v>1280.5745833333333</v>
      </c>
      <c r="J29" s="98">
        <v>14.1</v>
      </c>
      <c r="K29" s="140">
        <f t="shared" si="1"/>
        <v>18056.101625</v>
      </c>
      <c r="L29" s="140"/>
      <c r="M29" s="140"/>
      <c r="N29" s="97"/>
      <c r="O29" s="97"/>
      <c r="P29" s="93">
        <f t="shared" si="2"/>
        <v>0</v>
      </c>
      <c r="Q29" s="93"/>
      <c r="R29" s="93"/>
      <c r="S29" s="93"/>
      <c r="T29" s="93">
        <f t="shared" si="3"/>
        <v>1805.6101625000001</v>
      </c>
      <c r="U29" s="93">
        <f t="shared" si="4"/>
        <v>19861.7117875</v>
      </c>
    </row>
    <row r="30" spans="1:21" s="42" customFormat="1" ht="30">
      <c r="A30" s="102">
        <v>6</v>
      </c>
      <c r="B30" s="118" t="s">
        <v>60</v>
      </c>
      <c r="C30" s="76" t="s">
        <v>21</v>
      </c>
      <c r="D30" s="76" t="s">
        <v>77</v>
      </c>
      <c r="E30" s="64" t="s">
        <v>78</v>
      </c>
      <c r="F30" s="104" t="s">
        <v>79</v>
      </c>
      <c r="G30" s="41" t="s">
        <v>73</v>
      </c>
      <c r="H30" s="140">
        <f>4.93*17697</f>
        <v>87246.20999999999</v>
      </c>
      <c r="I30" s="140">
        <f t="shared" si="0"/>
        <v>1211.7529166666666</v>
      </c>
      <c r="J30" s="98">
        <v>21</v>
      </c>
      <c r="K30" s="140">
        <f t="shared" si="1"/>
        <v>25446.81125</v>
      </c>
      <c r="L30" s="140"/>
      <c r="M30" s="140"/>
      <c r="N30" s="97"/>
      <c r="O30" s="97"/>
      <c r="P30" s="93">
        <f t="shared" si="2"/>
        <v>0</v>
      </c>
      <c r="Q30" s="93"/>
      <c r="R30" s="93"/>
      <c r="S30" s="93"/>
      <c r="T30" s="93">
        <f t="shared" si="3"/>
        <v>2544.681125</v>
      </c>
      <c r="U30" s="93">
        <f t="shared" si="4"/>
        <v>27991.492374999998</v>
      </c>
    </row>
    <row r="31" spans="1:21" s="42" customFormat="1" ht="45">
      <c r="A31" s="102">
        <v>7</v>
      </c>
      <c r="B31" s="118" t="s">
        <v>191</v>
      </c>
      <c r="C31" s="76" t="s">
        <v>21</v>
      </c>
      <c r="D31" s="119" t="s">
        <v>80</v>
      </c>
      <c r="E31" s="64" t="s">
        <v>81</v>
      </c>
      <c r="F31" s="100" t="s">
        <v>82</v>
      </c>
      <c r="G31" s="41" t="s">
        <v>73</v>
      </c>
      <c r="H31" s="140">
        <f>5.03*17697</f>
        <v>89015.91</v>
      </c>
      <c r="I31" s="140">
        <f t="shared" si="0"/>
        <v>1236.3320833333335</v>
      </c>
      <c r="J31" s="98">
        <v>26.4</v>
      </c>
      <c r="K31" s="140">
        <f t="shared" si="1"/>
        <v>32639.167</v>
      </c>
      <c r="L31" s="140"/>
      <c r="M31" s="140"/>
      <c r="N31" s="97"/>
      <c r="O31" s="97"/>
      <c r="P31" s="93">
        <f t="shared" si="2"/>
        <v>0</v>
      </c>
      <c r="Q31" s="93"/>
      <c r="R31" s="93"/>
      <c r="S31" s="93"/>
      <c r="T31" s="93">
        <f t="shared" si="3"/>
        <v>3263.9167</v>
      </c>
      <c r="U31" s="93">
        <f t="shared" si="4"/>
        <v>35903.0837</v>
      </c>
    </row>
    <row r="32" spans="1:21" s="42" customFormat="1" ht="64.5" customHeight="1">
      <c r="A32" s="34">
        <v>8</v>
      </c>
      <c r="B32" s="64" t="s">
        <v>192</v>
      </c>
      <c r="C32" s="76" t="s">
        <v>21</v>
      </c>
      <c r="D32" s="64" t="s">
        <v>193</v>
      </c>
      <c r="E32" s="72" t="s">
        <v>194</v>
      </c>
      <c r="F32" s="105" t="s">
        <v>195</v>
      </c>
      <c r="G32" s="45" t="s">
        <v>73</v>
      </c>
      <c r="H32" s="140">
        <f>5.31*17697</f>
        <v>93971.06999999999</v>
      </c>
      <c r="I32" s="140">
        <f t="shared" si="0"/>
        <v>1305.15375</v>
      </c>
      <c r="J32" s="98">
        <v>13.6</v>
      </c>
      <c r="K32" s="140">
        <f t="shared" si="1"/>
        <v>17750.091</v>
      </c>
      <c r="L32" s="140"/>
      <c r="M32" s="140"/>
      <c r="N32" s="97"/>
      <c r="O32" s="97"/>
      <c r="P32" s="93">
        <f t="shared" si="2"/>
        <v>0</v>
      </c>
      <c r="Q32" s="93"/>
      <c r="R32" s="93"/>
      <c r="S32" s="93"/>
      <c r="T32" s="93">
        <f t="shared" si="3"/>
        <v>1775.0091000000002</v>
      </c>
      <c r="U32" s="93">
        <f t="shared" si="4"/>
        <v>19525.1001</v>
      </c>
    </row>
    <row r="33" spans="1:21" s="42" customFormat="1" ht="42" customHeight="1">
      <c r="A33" s="34">
        <v>9</v>
      </c>
      <c r="B33" s="64" t="s">
        <v>196</v>
      </c>
      <c r="C33" s="76" t="s">
        <v>21</v>
      </c>
      <c r="D33" s="64" t="s">
        <v>172</v>
      </c>
      <c r="E33" s="64" t="s">
        <v>173</v>
      </c>
      <c r="F33" s="100" t="s">
        <v>174</v>
      </c>
      <c r="G33" s="43" t="s">
        <v>73</v>
      </c>
      <c r="H33" s="140">
        <f>4.93*17697</f>
        <v>87246.20999999999</v>
      </c>
      <c r="I33" s="140">
        <f t="shared" si="0"/>
        <v>1211.7529166666666</v>
      </c>
      <c r="J33" s="98">
        <v>7.6</v>
      </c>
      <c r="K33" s="140">
        <f t="shared" si="1"/>
        <v>9209.322166666665</v>
      </c>
      <c r="L33" s="140"/>
      <c r="M33" s="140"/>
      <c r="N33" s="97"/>
      <c r="O33" s="97"/>
      <c r="P33" s="93">
        <f t="shared" si="2"/>
        <v>0</v>
      </c>
      <c r="Q33" s="93"/>
      <c r="R33" s="93"/>
      <c r="S33" s="93"/>
      <c r="T33" s="93">
        <f t="shared" si="3"/>
        <v>920.9322166666666</v>
      </c>
      <c r="U33" s="93">
        <f t="shared" si="4"/>
        <v>10130.254383333331</v>
      </c>
    </row>
    <row r="34" spans="1:21" s="42" customFormat="1" ht="47.25" customHeight="1">
      <c r="A34" s="34">
        <v>10</v>
      </c>
      <c r="B34" s="64" t="s">
        <v>197</v>
      </c>
      <c r="C34" s="76" t="s">
        <v>21</v>
      </c>
      <c r="D34" s="64" t="s">
        <v>128</v>
      </c>
      <c r="E34" s="120" t="s">
        <v>198</v>
      </c>
      <c r="F34" s="41" t="s">
        <v>123</v>
      </c>
      <c r="G34" s="43" t="s">
        <v>73</v>
      </c>
      <c r="H34" s="140">
        <f>4.84*17697</f>
        <v>85653.48</v>
      </c>
      <c r="I34" s="140">
        <f t="shared" si="0"/>
        <v>1189.6316666666667</v>
      </c>
      <c r="J34" s="98">
        <v>19</v>
      </c>
      <c r="K34" s="140">
        <f t="shared" si="1"/>
        <v>22603.001666666667</v>
      </c>
      <c r="L34" s="140"/>
      <c r="M34" s="140"/>
      <c r="N34" s="97"/>
      <c r="O34" s="97"/>
      <c r="P34" s="93">
        <f t="shared" si="2"/>
        <v>0</v>
      </c>
      <c r="Q34" s="93"/>
      <c r="R34" s="93"/>
      <c r="S34" s="93"/>
      <c r="T34" s="93">
        <f t="shared" si="3"/>
        <v>2260.300166666667</v>
      </c>
      <c r="U34" s="93">
        <f t="shared" si="4"/>
        <v>24863.301833333335</v>
      </c>
    </row>
    <row r="35" spans="1:21" s="42" customFormat="1" ht="40.5" customHeight="1">
      <c r="A35" s="34">
        <v>11</v>
      </c>
      <c r="B35" s="64" t="s">
        <v>199</v>
      </c>
      <c r="C35" s="76" t="s">
        <v>21</v>
      </c>
      <c r="D35" s="64" t="s">
        <v>291</v>
      </c>
      <c r="E35" s="120" t="s">
        <v>138</v>
      </c>
      <c r="F35" s="104" t="s">
        <v>139</v>
      </c>
      <c r="G35" s="43" t="s">
        <v>73</v>
      </c>
      <c r="H35" s="140">
        <f>5.03*17697</f>
        <v>89015.91</v>
      </c>
      <c r="I35" s="140">
        <f t="shared" si="0"/>
        <v>1236.3320833333335</v>
      </c>
      <c r="J35" s="98">
        <v>7.6</v>
      </c>
      <c r="K35" s="140">
        <f t="shared" si="1"/>
        <v>9396.123833333333</v>
      </c>
      <c r="L35" s="140"/>
      <c r="M35" s="140"/>
      <c r="N35" s="97"/>
      <c r="O35" s="97"/>
      <c r="P35" s="93">
        <f t="shared" si="2"/>
        <v>0</v>
      </c>
      <c r="Q35" s="93"/>
      <c r="R35" s="93"/>
      <c r="S35" s="93"/>
      <c r="T35" s="93">
        <f t="shared" si="3"/>
        <v>939.6123833333334</v>
      </c>
      <c r="U35" s="93">
        <f t="shared" si="4"/>
        <v>10335.736216666666</v>
      </c>
    </row>
    <row r="36" spans="1:21" s="42" customFormat="1" ht="44.25" customHeight="1">
      <c r="A36" s="34">
        <v>12</v>
      </c>
      <c r="B36" s="64" t="s">
        <v>200</v>
      </c>
      <c r="C36" s="76" t="s">
        <v>21</v>
      </c>
      <c r="D36" s="76" t="s">
        <v>201</v>
      </c>
      <c r="E36" s="64" t="s">
        <v>202</v>
      </c>
      <c r="F36" s="105" t="s">
        <v>203</v>
      </c>
      <c r="G36" s="43" t="s">
        <v>73</v>
      </c>
      <c r="H36" s="140">
        <f>4.84*17697</f>
        <v>85653.48</v>
      </c>
      <c r="I36" s="140">
        <f t="shared" si="0"/>
        <v>1189.6316666666667</v>
      </c>
      <c r="J36" s="98">
        <v>7.6</v>
      </c>
      <c r="K36" s="140">
        <f t="shared" si="1"/>
        <v>9041.200666666666</v>
      </c>
      <c r="L36" s="140"/>
      <c r="M36" s="140"/>
      <c r="N36" s="97"/>
      <c r="O36" s="97"/>
      <c r="P36" s="93">
        <f t="shared" si="2"/>
        <v>0</v>
      </c>
      <c r="Q36" s="93"/>
      <c r="R36" s="93"/>
      <c r="S36" s="93"/>
      <c r="T36" s="93">
        <f t="shared" si="3"/>
        <v>904.1200666666666</v>
      </c>
      <c r="U36" s="93">
        <f t="shared" si="4"/>
        <v>9945.320733333332</v>
      </c>
    </row>
    <row r="37" spans="1:21" ht="44.25" customHeight="1">
      <c r="A37" s="34">
        <v>13</v>
      </c>
      <c r="B37" s="64" t="s">
        <v>204</v>
      </c>
      <c r="C37" s="76" t="s">
        <v>21</v>
      </c>
      <c r="D37" s="64" t="s">
        <v>164</v>
      </c>
      <c r="E37" s="64" t="s">
        <v>205</v>
      </c>
      <c r="F37" s="100" t="s">
        <v>206</v>
      </c>
      <c r="G37" s="43" t="s">
        <v>73</v>
      </c>
      <c r="H37" s="140">
        <f>5.21*17697</f>
        <v>92201.37</v>
      </c>
      <c r="I37" s="140">
        <f t="shared" si="0"/>
        <v>1280.5745833333333</v>
      </c>
      <c r="J37" s="98">
        <v>82.8</v>
      </c>
      <c r="K37" s="140">
        <f t="shared" si="1"/>
        <v>106031.57549999999</v>
      </c>
      <c r="L37" s="140"/>
      <c r="M37" s="140"/>
      <c r="N37" s="97"/>
      <c r="O37" s="97"/>
      <c r="P37" s="93">
        <f t="shared" si="2"/>
        <v>0</v>
      </c>
      <c r="Q37" s="89"/>
      <c r="R37" s="89"/>
      <c r="S37" s="89"/>
      <c r="T37" s="93">
        <f t="shared" si="3"/>
        <v>10603.15755</v>
      </c>
      <c r="U37" s="93">
        <f t="shared" si="4"/>
        <v>116634.73305</v>
      </c>
    </row>
    <row r="38" spans="1:21" s="42" customFormat="1" ht="36" customHeight="1">
      <c r="A38" s="34">
        <v>14</v>
      </c>
      <c r="B38" s="64" t="s">
        <v>207</v>
      </c>
      <c r="C38" s="76" t="s">
        <v>21</v>
      </c>
      <c r="D38" s="76" t="s">
        <v>136</v>
      </c>
      <c r="E38" s="64" t="s">
        <v>208</v>
      </c>
      <c r="F38" s="100" t="s">
        <v>209</v>
      </c>
      <c r="G38" s="41" t="s">
        <v>73</v>
      </c>
      <c r="H38" s="140">
        <f>5.21*17697</f>
        <v>92201.37</v>
      </c>
      <c r="I38" s="140">
        <f t="shared" si="0"/>
        <v>1280.5745833333333</v>
      </c>
      <c r="J38" s="98">
        <v>11.4</v>
      </c>
      <c r="K38" s="140">
        <f t="shared" si="1"/>
        <v>14598.55025</v>
      </c>
      <c r="L38" s="140">
        <v>4424</v>
      </c>
      <c r="M38" s="140">
        <v>4424</v>
      </c>
      <c r="N38" s="97"/>
      <c r="O38" s="97"/>
      <c r="P38" s="93">
        <f t="shared" si="2"/>
        <v>0</v>
      </c>
      <c r="Q38" s="93"/>
      <c r="R38" s="93"/>
      <c r="S38" s="93"/>
      <c r="T38" s="93">
        <f t="shared" si="3"/>
        <v>1459.855025</v>
      </c>
      <c r="U38" s="93">
        <f t="shared" si="4"/>
        <v>24906.405275</v>
      </c>
    </row>
    <row r="39" spans="1:21" s="42" customFormat="1" ht="45" customHeight="1">
      <c r="A39" s="34">
        <v>15</v>
      </c>
      <c r="B39" s="121" t="s">
        <v>210</v>
      </c>
      <c r="C39" s="76" t="s">
        <v>21</v>
      </c>
      <c r="D39" s="122" t="s">
        <v>211</v>
      </c>
      <c r="E39" s="72" t="s">
        <v>212</v>
      </c>
      <c r="F39" s="105" t="s">
        <v>213</v>
      </c>
      <c r="G39" s="41" t="s">
        <v>73</v>
      </c>
      <c r="H39" s="140">
        <f>4.49*17697</f>
        <v>79459.53</v>
      </c>
      <c r="I39" s="140">
        <f t="shared" si="0"/>
        <v>1103.6045833333333</v>
      </c>
      <c r="J39" s="98">
        <v>19</v>
      </c>
      <c r="K39" s="140">
        <f t="shared" si="1"/>
        <v>20968.487083333333</v>
      </c>
      <c r="L39" s="140"/>
      <c r="M39" s="140"/>
      <c r="N39" s="97"/>
      <c r="O39" s="97"/>
      <c r="P39" s="93">
        <f t="shared" si="2"/>
        <v>0</v>
      </c>
      <c r="Q39" s="93"/>
      <c r="R39" s="93"/>
      <c r="S39" s="93"/>
      <c r="T39" s="93">
        <f t="shared" si="3"/>
        <v>2096.8487083333334</v>
      </c>
      <c r="U39" s="93">
        <f t="shared" si="4"/>
        <v>23065.33579166667</v>
      </c>
    </row>
    <row r="40" spans="1:21" s="42" customFormat="1" ht="35.25" customHeight="1">
      <c r="A40" s="34">
        <v>16</v>
      </c>
      <c r="B40" s="121" t="s">
        <v>214</v>
      </c>
      <c r="C40" s="76" t="s">
        <v>21</v>
      </c>
      <c r="D40" s="122" t="s">
        <v>439</v>
      </c>
      <c r="E40" s="72" t="s">
        <v>440</v>
      </c>
      <c r="F40" s="105" t="s">
        <v>215</v>
      </c>
      <c r="G40" s="41" t="s">
        <v>73</v>
      </c>
      <c r="H40" s="140">
        <f>4.93*17697</f>
        <v>87246.20999999999</v>
      </c>
      <c r="I40" s="140">
        <f t="shared" si="0"/>
        <v>1211.7529166666666</v>
      </c>
      <c r="J40" s="98">
        <v>14.4</v>
      </c>
      <c r="K40" s="140">
        <f t="shared" si="1"/>
        <v>17449.242</v>
      </c>
      <c r="L40" s="140">
        <v>4424</v>
      </c>
      <c r="M40" s="140"/>
      <c r="N40" s="97"/>
      <c r="O40" s="97"/>
      <c r="P40" s="93">
        <f t="shared" si="2"/>
        <v>0</v>
      </c>
      <c r="Q40" s="93"/>
      <c r="R40" s="93"/>
      <c r="S40" s="93"/>
      <c r="T40" s="93">
        <f t="shared" si="3"/>
        <v>1744.9242</v>
      </c>
      <c r="U40" s="93">
        <f t="shared" si="4"/>
        <v>23618.1662</v>
      </c>
    </row>
    <row r="41" spans="1:21" s="42" customFormat="1" ht="45.75" customHeight="1">
      <c r="A41" s="34">
        <v>17</v>
      </c>
      <c r="B41" s="121" t="s">
        <v>216</v>
      </c>
      <c r="C41" s="76" t="s">
        <v>21</v>
      </c>
      <c r="D41" s="122" t="s">
        <v>185</v>
      </c>
      <c r="E41" s="72" t="s">
        <v>217</v>
      </c>
      <c r="F41" s="31" t="s">
        <v>218</v>
      </c>
      <c r="G41" s="35" t="s">
        <v>73</v>
      </c>
      <c r="H41" s="140">
        <f>4.75*17697</f>
        <v>84060.75</v>
      </c>
      <c r="I41" s="140">
        <f t="shared" si="0"/>
        <v>1167.5104166666667</v>
      </c>
      <c r="J41" s="98">
        <v>29.4</v>
      </c>
      <c r="K41" s="140">
        <f t="shared" si="1"/>
        <v>34324.80625</v>
      </c>
      <c r="L41" s="140"/>
      <c r="M41" s="140"/>
      <c r="N41" s="97"/>
      <c r="O41" s="97"/>
      <c r="P41" s="93">
        <f t="shared" si="2"/>
        <v>0</v>
      </c>
      <c r="Q41" s="93"/>
      <c r="R41" s="93"/>
      <c r="S41" s="93"/>
      <c r="T41" s="93">
        <f t="shared" si="3"/>
        <v>3432.480625</v>
      </c>
      <c r="U41" s="93">
        <f t="shared" si="4"/>
        <v>37757.286875000005</v>
      </c>
    </row>
    <row r="42" spans="1:21" s="42" customFormat="1" ht="45">
      <c r="A42" s="34">
        <v>18</v>
      </c>
      <c r="B42" s="121" t="s">
        <v>219</v>
      </c>
      <c r="C42" s="64" t="s">
        <v>21</v>
      </c>
      <c r="D42" s="132" t="s">
        <v>86</v>
      </c>
      <c r="E42" s="64" t="s">
        <v>87</v>
      </c>
      <c r="F42" s="100" t="s">
        <v>88</v>
      </c>
      <c r="G42" s="41" t="s">
        <v>73</v>
      </c>
      <c r="H42" s="140">
        <f>5.21*17697</f>
        <v>92201.37</v>
      </c>
      <c r="I42" s="140">
        <f t="shared" si="0"/>
        <v>1280.5745833333333</v>
      </c>
      <c r="J42" s="98">
        <v>16.9</v>
      </c>
      <c r="K42" s="140">
        <f t="shared" si="1"/>
        <v>21641.71045833333</v>
      </c>
      <c r="L42" s="140"/>
      <c r="M42" s="140"/>
      <c r="N42" s="139">
        <v>0.25</v>
      </c>
      <c r="O42" s="97">
        <v>9.3</v>
      </c>
      <c r="P42" s="93">
        <f t="shared" si="2"/>
        <v>571.465625</v>
      </c>
      <c r="Q42" s="93"/>
      <c r="R42" s="93"/>
      <c r="S42" s="93"/>
      <c r="T42" s="93">
        <f t="shared" si="3"/>
        <v>2164.171045833333</v>
      </c>
      <c r="U42" s="93">
        <f t="shared" si="4"/>
        <v>24377.347129166665</v>
      </c>
    </row>
    <row r="43" spans="1:21" s="42" customFormat="1" ht="43.5" customHeight="1">
      <c r="A43" s="34">
        <v>19</v>
      </c>
      <c r="B43" s="121" t="s">
        <v>60</v>
      </c>
      <c r="C43" s="76" t="s">
        <v>21</v>
      </c>
      <c r="D43" s="132" t="s">
        <v>89</v>
      </c>
      <c r="E43" s="76" t="s">
        <v>90</v>
      </c>
      <c r="F43" s="104" t="s">
        <v>91</v>
      </c>
      <c r="G43" s="43" t="s">
        <v>73</v>
      </c>
      <c r="H43" s="140">
        <f>4.84*17697</f>
        <v>85653.48</v>
      </c>
      <c r="I43" s="140">
        <f t="shared" si="0"/>
        <v>1189.6316666666667</v>
      </c>
      <c r="J43" s="98">
        <v>7</v>
      </c>
      <c r="K43" s="140">
        <f t="shared" si="1"/>
        <v>8327.421666666667</v>
      </c>
      <c r="L43" s="140"/>
      <c r="M43" s="140"/>
      <c r="N43" s="97"/>
      <c r="O43" s="97"/>
      <c r="P43" s="93">
        <f t="shared" si="2"/>
        <v>0</v>
      </c>
      <c r="Q43" s="93"/>
      <c r="R43" s="93"/>
      <c r="S43" s="93"/>
      <c r="T43" s="93">
        <f t="shared" si="3"/>
        <v>832.7421666666668</v>
      </c>
      <c r="U43" s="93">
        <f t="shared" si="4"/>
        <v>9160.163833333334</v>
      </c>
    </row>
    <row r="44" spans="1:21" s="42" customFormat="1" ht="45">
      <c r="A44" s="34">
        <v>20</v>
      </c>
      <c r="B44" s="121" t="s">
        <v>220</v>
      </c>
      <c r="C44" s="64" t="s">
        <v>21</v>
      </c>
      <c r="D44" s="132" t="s">
        <v>221</v>
      </c>
      <c r="E44" s="120" t="s">
        <v>222</v>
      </c>
      <c r="F44" s="100" t="s">
        <v>223</v>
      </c>
      <c r="G44" s="43" t="s">
        <v>73</v>
      </c>
      <c r="H44" s="140">
        <f>5.21*17697</f>
        <v>92201.37</v>
      </c>
      <c r="I44" s="140">
        <f t="shared" si="0"/>
        <v>1280.5745833333333</v>
      </c>
      <c r="J44" s="98">
        <v>24.5</v>
      </c>
      <c r="K44" s="140">
        <f t="shared" si="1"/>
        <v>31374.077291666665</v>
      </c>
      <c r="L44" s="140"/>
      <c r="M44" s="140"/>
      <c r="N44" s="139">
        <v>0.25</v>
      </c>
      <c r="O44" s="97">
        <v>9.3</v>
      </c>
      <c r="P44" s="93">
        <f t="shared" si="2"/>
        <v>571.465625</v>
      </c>
      <c r="Q44" s="93"/>
      <c r="R44" s="93"/>
      <c r="S44" s="93"/>
      <c r="T44" s="93">
        <f t="shared" si="3"/>
        <v>3137.4077291666667</v>
      </c>
      <c r="U44" s="93">
        <f t="shared" si="4"/>
        <v>35082.950645833334</v>
      </c>
    </row>
    <row r="45" spans="1:21" s="42" customFormat="1" ht="31.5" customHeight="1">
      <c r="A45" s="34">
        <v>21</v>
      </c>
      <c r="B45" s="121" t="s">
        <v>224</v>
      </c>
      <c r="C45" s="76" t="s">
        <v>21</v>
      </c>
      <c r="D45" s="132" t="s">
        <v>92</v>
      </c>
      <c r="E45" s="64" t="s">
        <v>95</v>
      </c>
      <c r="F45" s="100" t="s">
        <v>96</v>
      </c>
      <c r="G45" s="43" t="s">
        <v>97</v>
      </c>
      <c r="H45" s="140">
        <f>4.21*17697</f>
        <v>74504.37</v>
      </c>
      <c r="I45" s="140">
        <f t="shared" si="0"/>
        <v>1034.7829166666666</v>
      </c>
      <c r="J45" s="98">
        <v>42.25</v>
      </c>
      <c r="K45" s="140">
        <f t="shared" si="1"/>
        <v>43719.57822916666</v>
      </c>
      <c r="L45" s="140"/>
      <c r="M45" s="140"/>
      <c r="N45" s="97"/>
      <c r="O45" s="97"/>
      <c r="P45" s="93">
        <f t="shared" si="2"/>
        <v>0</v>
      </c>
      <c r="Q45" s="93"/>
      <c r="R45" s="93"/>
      <c r="S45" s="93"/>
      <c r="T45" s="93">
        <f t="shared" si="3"/>
        <v>4371.957822916666</v>
      </c>
      <c r="U45" s="93">
        <f t="shared" si="4"/>
        <v>48091.53605208333</v>
      </c>
    </row>
    <row r="46" spans="1:21" s="42" customFormat="1" ht="41.25" customHeight="1">
      <c r="A46" s="34">
        <v>22</v>
      </c>
      <c r="B46" s="121" t="s">
        <v>204</v>
      </c>
      <c r="C46" s="76" t="s">
        <v>21</v>
      </c>
      <c r="D46" s="122" t="s">
        <v>225</v>
      </c>
      <c r="E46" s="121" t="s">
        <v>226</v>
      </c>
      <c r="F46" s="100" t="s">
        <v>227</v>
      </c>
      <c r="G46" s="43" t="s">
        <v>73</v>
      </c>
      <c r="H46" s="140">
        <f>5.21*17697</f>
        <v>92201.37</v>
      </c>
      <c r="I46" s="140">
        <f t="shared" si="0"/>
        <v>1280.5745833333333</v>
      </c>
      <c r="J46" s="98">
        <v>3.4</v>
      </c>
      <c r="K46" s="140">
        <f t="shared" si="1"/>
        <v>4353.953583333333</v>
      </c>
      <c r="L46" s="140"/>
      <c r="M46" s="140"/>
      <c r="N46" s="97"/>
      <c r="O46" s="97"/>
      <c r="P46" s="93">
        <f t="shared" si="2"/>
        <v>0</v>
      </c>
      <c r="Q46" s="93"/>
      <c r="R46" s="93"/>
      <c r="S46" s="93"/>
      <c r="T46" s="93">
        <f t="shared" si="3"/>
        <v>435.3953583333333</v>
      </c>
      <c r="U46" s="93">
        <f t="shared" si="4"/>
        <v>4789.348941666666</v>
      </c>
    </row>
    <row r="47" spans="1:21" s="42" customFormat="1" ht="30" customHeight="1">
      <c r="A47" s="34">
        <v>23</v>
      </c>
      <c r="B47" s="121" t="s">
        <v>66</v>
      </c>
      <c r="C47" s="76" t="s">
        <v>21</v>
      </c>
      <c r="D47" s="122" t="s">
        <v>228</v>
      </c>
      <c r="E47" s="121" t="s">
        <v>229</v>
      </c>
      <c r="F47" s="100" t="s">
        <v>230</v>
      </c>
      <c r="G47" s="43" t="s">
        <v>166</v>
      </c>
      <c r="H47" s="140">
        <f>4.06*17697</f>
        <v>71849.81999999999</v>
      </c>
      <c r="I47" s="140">
        <f t="shared" si="0"/>
        <v>997.9141666666666</v>
      </c>
      <c r="J47" s="98">
        <v>30.4</v>
      </c>
      <c r="K47" s="140">
        <f t="shared" si="1"/>
        <v>30336.590666666663</v>
      </c>
      <c r="L47" s="140"/>
      <c r="M47" s="140"/>
      <c r="N47" s="97"/>
      <c r="O47" s="97"/>
      <c r="P47" s="93">
        <f t="shared" si="2"/>
        <v>0</v>
      </c>
      <c r="Q47" s="93"/>
      <c r="R47" s="93"/>
      <c r="S47" s="93"/>
      <c r="T47" s="93">
        <f t="shared" si="3"/>
        <v>3033.6590666666666</v>
      </c>
      <c r="U47" s="93">
        <f t="shared" si="4"/>
        <v>33370.24973333333</v>
      </c>
    </row>
    <row r="48" spans="1:21" s="42" customFormat="1" ht="40.5" customHeight="1">
      <c r="A48" s="34">
        <v>24</v>
      </c>
      <c r="B48" s="121" t="s">
        <v>296</v>
      </c>
      <c r="C48" s="76" t="s">
        <v>100</v>
      </c>
      <c r="D48" s="122" t="s">
        <v>101</v>
      </c>
      <c r="E48" s="121" t="s">
        <v>98</v>
      </c>
      <c r="F48" s="97" t="s">
        <v>99</v>
      </c>
      <c r="G48" s="46" t="s">
        <v>279</v>
      </c>
      <c r="H48" s="140">
        <f>5.31*17697</f>
        <v>93971.06999999999</v>
      </c>
      <c r="I48" s="140">
        <f t="shared" si="0"/>
        <v>1305.15375</v>
      </c>
      <c r="J48" s="98">
        <v>18.6</v>
      </c>
      <c r="K48" s="140">
        <f>I48*J48</f>
        <v>24275.85975</v>
      </c>
      <c r="L48" s="140"/>
      <c r="M48" s="140"/>
      <c r="N48" s="97"/>
      <c r="O48" s="97"/>
      <c r="P48" s="93">
        <f>(17697*N48)/72*O48</f>
        <v>0</v>
      </c>
      <c r="Q48" s="93"/>
      <c r="R48" s="93"/>
      <c r="S48" s="93"/>
      <c r="T48" s="93">
        <f>K48*10%</f>
        <v>2427.585975</v>
      </c>
      <c r="U48" s="93">
        <f>K48+L48+M48+P48+Q48+R48+S48+T48</f>
        <v>26703.445724999998</v>
      </c>
    </row>
    <row r="49" spans="1:21" s="42" customFormat="1" ht="39" customHeight="1">
      <c r="A49" s="34">
        <v>24</v>
      </c>
      <c r="B49" s="121" t="s">
        <v>295</v>
      </c>
      <c r="C49" s="76" t="s">
        <v>100</v>
      </c>
      <c r="D49" s="122" t="s">
        <v>101</v>
      </c>
      <c r="E49" s="121" t="s">
        <v>98</v>
      </c>
      <c r="F49" s="97" t="s">
        <v>99</v>
      </c>
      <c r="G49" s="46" t="s">
        <v>102</v>
      </c>
      <c r="H49" s="140">
        <f>3.73*17697</f>
        <v>66009.81</v>
      </c>
      <c r="I49" s="140">
        <f t="shared" si="0"/>
        <v>916.8029166666666</v>
      </c>
      <c r="J49" s="98">
        <v>37</v>
      </c>
      <c r="K49" s="140">
        <f t="shared" si="1"/>
        <v>33921.707916666666</v>
      </c>
      <c r="L49" s="140"/>
      <c r="M49" s="140"/>
      <c r="N49" s="97"/>
      <c r="O49" s="97"/>
      <c r="P49" s="93">
        <f t="shared" si="2"/>
        <v>0</v>
      </c>
      <c r="Q49" s="93"/>
      <c r="R49" s="93"/>
      <c r="S49" s="93"/>
      <c r="T49" s="93">
        <f t="shared" si="3"/>
        <v>3392.170791666667</v>
      </c>
      <c r="U49" s="93">
        <f t="shared" si="4"/>
        <v>37313.87870833333</v>
      </c>
    </row>
    <row r="50" spans="1:21" s="42" customFormat="1" ht="40.5" customHeight="1">
      <c r="A50" s="34">
        <v>25</v>
      </c>
      <c r="B50" s="121" t="s">
        <v>231</v>
      </c>
      <c r="C50" s="76" t="s">
        <v>21</v>
      </c>
      <c r="D50" s="133" t="s">
        <v>232</v>
      </c>
      <c r="E50" s="121" t="s">
        <v>233</v>
      </c>
      <c r="F50" s="100" t="s">
        <v>135</v>
      </c>
      <c r="G50" s="43" t="s">
        <v>73</v>
      </c>
      <c r="H50" s="140">
        <f>4.4*17697</f>
        <v>77866.8</v>
      </c>
      <c r="I50" s="140">
        <f t="shared" si="0"/>
        <v>1081.4833333333333</v>
      </c>
      <c r="J50" s="98">
        <v>30.4</v>
      </c>
      <c r="K50" s="140">
        <f t="shared" si="1"/>
        <v>32877.09333333333</v>
      </c>
      <c r="L50" s="140"/>
      <c r="M50" s="140"/>
      <c r="N50" s="97"/>
      <c r="O50" s="97"/>
      <c r="P50" s="93">
        <f t="shared" si="2"/>
        <v>0</v>
      </c>
      <c r="Q50" s="93"/>
      <c r="R50" s="93"/>
      <c r="S50" s="93"/>
      <c r="T50" s="93">
        <f t="shared" si="3"/>
        <v>3287.7093333333332</v>
      </c>
      <c r="U50" s="93">
        <f t="shared" si="4"/>
        <v>36164.80266666666</v>
      </c>
    </row>
    <row r="51" spans="1:21" s="42" customFormat="1" ht="30" customHeight="1">
      <c r="A51" s="34">
        <v>26</v>
      </c>
      <c r="B51" s="121" t="s">
        <v>234</v>
      </c>
      <c r="C51" s="76" t="s">
        <v>21</v>
      </c>
      <c r="D51" s="122" t="s">
        <v>164</v>
      </c>
      <c r="E51" s="121" t="s">
        <v>165</v>
      </c>
      <c r="F51" s="97" t="s">
        <v>135</v>
      </c>
      <c r="G51" s="103" t="s">
        <v>166</v>
      </c>
      <c r="H51" s="140">
        <f>3.52*17697</f>
        <v>62293.44</v>
      </c>
      <c r="I51" s="140">
        <f t="shared" si="0"/>
        <v>865.1866666666667</v>
      </c>
      <c r="J51" s="98">
        <v>60.8</v>
      </c>
      <c r="K51" s="140">
        <f t="shared" si="1"/>
        <v>52603.34933333333</v>
      </c>
      <c r="L51" s="140"/>
      <c r="M51" s="140"/>
      <c r="N51" s="97"/>
      <c r="O51" s="97"/>
      <c r="P51" s="93">
        <f t="shared" si="2"/>
        <v>0</v>
      </c>
      <c r="Q51" s="93"/>
      <c r="R51" s="93"/>
      <c r="S51" s="93"/>
      <c r="T51" s="93">
        <f t="shared" si="3"/>
        <v>5260.3349333333335</v>
      </c>
      <c r="U51" s="93">
        <f t="shared" si="4"/>
        <v>57863.68426666666</v>
      </c>
    </row>
    <row r="52" spans="1:21" s="42" customFormat="1" ht="41.25" customHeight="1">
      <c r="A52" s="34">
        <v>27</v>
      </c>
      <c r="B52" s="121" t="s">
        <v>235</v>
      </c>
      <c r="C52" s="76" t="s">
        <v>21</v>
      </c>
      <c r="D52" s="119" t="s">
        <v>236</v>
      </c>
      <c r="E52" s="121" t="s">
        <v>237</v>
      </c>
      <c r="F52" s="100" t="s">
        <v>238</v>
      </c>
      <c r="G52" s="43" t="s">
        <v>73</v>
      </c>
      <c r="H52" s="140">
        <f>5.31*17697</f>
        <v>93971.06999999999</v>
      </c>
      <c r="I52" s="140">
        <f t="shared" si="0"/>
        <v>1305.15375</v>
      </c>
      <c r="J52" s="98">
        <v>10.2</v>
      </c>
      <c r="K52" s="140">
        <f t="shared" si="1"/>
        <v>13312.568249999998</v>
      </c>
      <c r="L52" s="140"/>
      <c r="M52" s="140"/>
      <c r="N52" s="97"/>
      <c r="O52" s="97"/>
      <c r="P52" s="93">
        <f t="shared" si="2"/>
        <v>0</v>
      </c>
      <c r="Q52" s="93"/>
      <c r="R52" s="93"/>
      <c r="S52" s="93"/>
      <c r="T52" s="93">
        <f t="shared" si="3"/>
        <v>1331.256825</v>
      </c>
      <c r="U52" s="93">
        <f t="shared" si="4"/>
        <v>14643.825074999999</v>
      </c>
    </row>
    <row r="53" spans="1:21" s="42" customFormat="1" ht="27" customHeight="1">
      <c r="A53" s="34">
        <v>28</v>
      </c>
      <c r="B53" s="121" t="s">
        <v>239</v>
      </c>
      <c r="C53" s="76" t="s">
        <v>21</v>
      </c>
      <c r="D53" s="64" t="s">
        <v>240</v>
      </c>
      <c r="E53" s="121" t="s">
        <v>241</v>
      </c>
      <c r="F53" s="100" t="s">
        <v>242</v>
      </c>
      <c r="G53" s="43" t="s">
        <v>73</v>
      </c>
      <c r="H53" s="140">
        <f>4.84*17697</f>
        <v>85653.48</v>
      </c>
      <c r="I53" s="140">
        <f t="shared" si="0"/>
        <v>1189.6316666666667</v>
      </c>
      <c r="J53" s="98">
        <v>5.4</v>
      </c>
      <c r="K53" s="140">
        <f t="shared" si="1"/>
        <v>6424.011</v>
      </c>
      <c r="L53" s="140"/>
      <c r="M53" s="140"/>
      <c r="N53" s="97"/>
      <c r="O53" s="97"/>
      <c r="P53" s="93">
        <f t="shared" si="2"/>
        <v>0</v>
      </c>
      <c r="Q53" s="93"/>
      <c r="R53" s="93"/>
      <c r="S53" s="93"/>
      <c r="T53" s="93">
        <f t="shared" si="3"/>
        <v>642.4011</v>
      </c>
      <c r="U53" s="93">
        <f t="shared" si="4"/>
        <v>7066.4121000000005</v>
      </c>
    </row>
    <row r="54" spans="1:21" s="42" customFormat="1" ht="42.75" customHeight="1">
      <c r="A54" s="34">
        <v>29</v>
      </c>
      <c r="B54" s="121" t="s">
        <v>60</v>
      </c>
      <c r="C54" s="76" t="s">
        <v>21</v>
      </c>
      <c r="D54" s="76" t="s">
        <v>140</v>
      </c>
      <c r="E54" s="121" t="s">
        <v>141</v>
      </c>
      <c r="F54" s="97" t="s">
        <v>142</v>
      </c>
      <c r="G54" s="43" t="s">
        <v>73</v>
      </c>
      <c r="H54" s="140">
        <f>4.93*17697</f>
        <v>87246.20999999999</v>
      </c>
      <c r="I54" s="140">
        <f t="shared" si="0"/>
        <v>1211.7529166666666</v>
      </c>
      <c r="J54" s="98">
        <v>14</v>
      </c>
      <c r="K54" s="140">
        <f t="shared" si="1"/>
        <v>16964.540833333333</v>
      </c>
      <c r="L54" s="140"/>
      <c r="M54" s="140"/>
      <c r="N54" s="97"/>
      <c r="O54" s="97"/>
      <c r="P54" s="93">
        <f t="shared" si="2"/>
        <v>0</v>
      </c>
      <c r="Q54" s="93"/>
      <c r="R54" s="93"/>
      <c r="S54" s="93"/>
      <c r="T54" s="93">
        <f t="shared" si="3"/>
        <v>1696.4540833333333</v>
      </c>
      <c r="U54" s="93">
        <f t="shared" si="4"/>
        <v>18660.994916666667</v>
      </c>
    </row>
    <row r="55" spans="1:21" s="42" customFormat="1" ht="30" customHeight="1">
      <c r="A55" s="34">
        <v>30</v>
      </c>
      <c r="B55" s="121" t="s">
        <v>60</v>
      </c>
      <c r="C55" s="76" t="s">
        <v>21</v>
      </c>
      <c r="D55" s="64" t="s">
        <v>143</v>
      </c>
      <c r="E55" s="121" t="s">
        <v>144</v>
      </c>
      <c r="F55" s="97" t="s">
        <v>145</v>
      </c>
      <c r="G55" s="43" t="s">
        <v>73</v>
      </c>
      <c r="H55" s="140">
        <f>5.03*17697</f>
        <v>89015.91</v>
      </c>
      <c r="I55" s="140">
        <f t="shared" si="0"/>
        <v>1236.3320833333335</v>
      </c>
      <c r="J55" s="98">
        <v>21</v>
      </c>
      <c r="K55" s="140">
        <f t="shared" si="1"/>
        <v>25962.97375</v>
      </c>
      <c r="L55" s="140"/>
      <c r="M55" s="140"/>
      <c r="N55" s="97"/>
      <c r="O55" s="97"/>
      <c r="P55" s="93">
        <f t="shared" si="2"/>
        <v>0</v>
      </c>
      <c r="Q55" s="93"/>
      <c r="R55" s="93"/>
      <c r="S55" s="93"/>
      <c r="T55" s="93">
        <f t="shared" si="3"/>
        <v>2596.297375</v>
      </c>
      <c r="U55" s="93">
        <f t="shared" si="4"/>
        <v>28559.271125</v>
      </c>
    </row>
    <row r="56" spans="1:21" s="42" customFormat="1" ht="27.75" customHeight="1">
      <c r="A56" s="34">
        <v>31</v>
      </c>
      <c r="B56" s="121" t="s">
        <v>60</v>
      </c>
      <c r="C56" s="76" t="s">
        <v>21</v>
      </c>
      <c r="D56" s="64" t="s">
        <v>140</v>
      </c>
      <c r="E56" s="121" t="s">
        <v>243</v>
      </c>
      <c r="F56" s="97" t="s">
        <v>244</v>
      </c>
      <c r="G56" s="43" t="s">
        <v>73</v>
      </c>
      <c r="H56" s="140">
        <f>5.21*17697</f>
        <v>92201.37</v>
      </c>
      <c r="I56" s="140">
        <f t="shared" si="0"/>
        <v>1280.5745833333333</v>
      </c>
      <c r="J56" s="98">
        <v>21</v>
      </c>
      <c r="K56" s="140">
        <f t="shared" si="1"/>
        <v>26892.06625</v>
      </c>
      <c r="L56" s="140"/>
      <c r="M56" s="140"/>
      <c r="N56" s="97"/>
      <c r="O56" s="97"/>
      <c r="P56" s="93">
        <f t="shared" si="2"/>
        <v>0</v>
      </c>
      <c r="Q56" s="93"/>
      <c r="R56" s="93"/>
      <c r="S56" s="93"/>
      <c r="T56" s="93">
        <f t="shared" si="3"/>
        <v>2689.2066250000003</v>
      </c>
      <c r="U56" s="93">
        <f t="shared" si="4"/>
        <v>29581.272875</v>
      </c>
    </row>
    <row r="57" spans="1:21" s="42" customFormat="1" ht="28.5" customHeight="1">
      <c r="A57" s="34">
        <v>32</v>
      </c>
      <c r="B57" s="121" t="s">
        <v>44</v>
      </c>
      <c r="C57" s="76" t="s">
        <v>21</v>
      </c>
      <c r="D57" s="76" t="s">
        <v>103</v>
      </c>
      <c r="E57" s="121" t="s">
        <v>104</v>
      </c>
      <c r="F57" s="104" t="s">
        <v>105</v>
      </c>
      <c r="G57" s="43" t="s">
        <v>73</v>
      </c>
      <c r="H57" s="140">
        <f>4.49*17697</f>
        <v>79459.53</v>
      </c>
      <c r="I57" s="140">
        <f t="shared" si="0"/>
        <v>1103.6045833333333</v>
      </c>
      <c r="J57" s="98">
        <v>7.6</v>
      </c>
      <c r="K57" s="140">
        <f t="shared" si="1"/>
        <v>8387.394833333332</v>
      </c>
      <c r="L57" s="140"/>
      <c r="M57" s="140"/>
      <c r="N57" s="139">
        <v>0.2</v>
      </c>
      <c r="O57" s="97">
        <v>7.6</v>
      </c>
      <c r="P57" s="93">
        <f t="shared" si="2"/>
        <v>373.6033333333333</v>
      </c>
      <c r="Q57" s="93"/>
      <c r="R57" s="93"/>
      <c r="S57" s="93"/>
      <c r="T57" s="93">
        <f t="shared" si="3"/>
        <v>838.7394833333333</v>
      </c>
      <c r="U57" s="93">
        <f t="shared" si="4"/>
        <v>9599.737649999997</v>
      </c>
    </row>
    <row r="58" spans="1:21" s="42" customFormat="1" ht="43.5" customHeight="1">
      <c r="A58" s="34">
        <v>33</v>
      </c>
      <c r="B58" s="121" t="s">
        <v>245</v>
      </c>
      <c r="C58" s="76" t="s">
        <v>21</v>
      </c>
      <c r="D58" s="134" t="s">
        <v>128</v>
      </c>
      <c r="E58" s="123" t="s">
        <v>178</v>
      </c>
      <c r="F58" s="105" t="s">
        <v>135</v>
      </c>
      <c r="G58" s="43" t="s">
        <v>73</v>
      </c>
      <c r="H58" s="140">
        <f>4.4*17697</f>
        <v>77866.8</v>
      </c>
      <c r="I58" s="140">
        <f t="shared" si="0"/>
        <v>1081.4833333333333</v>
      </c>
      <c r="J58" s="98">
        <v>49.8</v>
      </c>
      <c r="K58" s="140">
        <f t="shared" si="1"/>
        <v>53857.869999999995</v>
      </c>
      <c r="L58" s="140"/>
      <c r="M58" s="140"/>
      <c r="N58" s="97"/>
      <c r="O58" s="97"/>
      <c r="P58" s="93">
        <f t="shared" si="2"/>
        <v>0</v>
      </c>
      <c r="Q58" s="93"/>
      <c r="R58" s="93"/>
      <c r="S58" s="93"/>
      <c r="T58" s="93">
        <f t="shared" si="3"/>
        <v>5385.787</v>
      </c>
      <c r="U58" s="93">
        <f t="shared" si="4"/>
        <v>59243.65699999999</v>
      </c>
    </row>
    <row r="59" spans="1:21" s="42" customFormat="1" ht="42.75" customHeight="1">
      <c r="A59" s="34">
        <v>34</v>
      </c>
      <c r="B59" s="121" t="s">
        <v>197</v>
      </c>
      <c r="C59" s="76" t="s">
        <v>21</v>
      </c>
      <c r="D59" s="118" t="s">
        <v>246</v>
      </c>
      <c r="E59" s="123" t="s">
        <v>247</v>
      </c>
      <c r="F59" s="31" t="s">
        <v>248</v>
      </c>
      <c r="G59" s="41" t="s">
        <v>73</v>
      </c>
      <c r="H59" s="140">
        <f>4.49*17697</f>
        <v>79459.53</v>
      </c>
      <c r="I59" s="140">
        <f t="shared" si="0"/>
        <v>1103.6045833333333</v>
      </c>
      <c r="J59" s="98">
        <v>26.6</v>
      </c>
      <c r="K59" s="140">
        <f t="shared" si="1"/>
        <v>29355.881916666665</v>
      </c>
      <c r="L59" s="140"/>
      <c r="M59" s="140"/>
      <c r="N59" s="97"/>
      <c r="O59" s="97"/>
      <c r="P59" s="93">
        <f t="shared" si="2"/>
        <v>0</v>
      </c>
      <c r="Q59" s="93"/>
      <c r="R59" s="93"/>
      <c r="S59" s="93"/>
      <c r="T59" s="93">
        <f t="shared" si="3"/>
        <v>2935.5881916666667</v>
      </c>
      <c r="U59" s="93">
        <f t="shared" si="4"/>
        <v>32291.47010833333</v>
      </c>
    </row>
    <row r="60" spans="1:21" s="42" customFormat="1" ht="45.75" customHeight="1">
      <c r="A60" s="34">
        <v>35</v>
      </c>
      <c r="B60" s="121" t="s">
        <v>39</v>
      </c>
      <c r="C60" s="76" t="s">
        <v>21</v>
      </c>
      <c r="D60" s="135" t="s">
        <v>70</v>
      </c>
      <c r="E60" s="123" t="s">
        <v>106</v>
      </c>
      <c r="F60" s="100" t="s">
        <v>88</v>
      </c>
      <c r="G60" s="41" t="s">
        <v>73</v>
      </c>
      <c r="H60" s="140">
        <f>5.21*17697</f>
        <v>92201.37</v>
      </c>
      <c r="I60" s="140">
        <f t="shared" si="0"/>
        <v>1280.5745833333333</v>
      </c>
      <c r="J60" s="98">
        <v>16.2</v>
      </c>
      <c r="K60" s="140">
        <f t="shared" si="1"/>
        <v>20745.30825</v>
      </c>
      <c r="L60" s="140"/>
      <c r="M60" s="140"/>
      <c r="N60" s="97"/>
      <c r="O60" s="97"/>
      <c r="P60" s="93">
        <f t="shared" si="2"/>
        <v>0</v>
      </c>
      <c r="Q60" s="93"/>
      <c r="R60" s="93"/>
      <c r="S60" s="93"/>
      <c r="T60" s="93">
        <f t="shared" si="3"/>
        <v>2074.530825</v>
      </c>
      <c r="U60" s="93">
        <f t="shared" si="4"/>
        <v>22819.839074999996</v>
      </c>
    </row>
    <row r="61" spans="1:21" s="42" customFormat="1" ht="30" customHeight="1">
      <c r="A61" s="34">
        <v>36</v>
      </c>
      <c r="B61" s="72" t="s">
        <v>239</v>
      </c>
      <c r="C61" s="76" t="s">
        <v>21</v>
      </c>
      <c r="D61" s="124" t="s">
        <v>161</v>
      </c>
      <c r="E61" s="124" t="s">
        <v>162</v>
      </c>
      <c r="F61" s="106" t="s">
        <v>163</v>
      </c>
      <c r="G61" s="44" t="s">
        <v>73</v>
      </c>
      <c r="H61" s="140">
        <f>4.66*17697</f>
        <v>82468.02</v>
      </c>
      <c r="I61" s="140">
        <f t="shared" si="0"/>
        <v>1145.3891666666668</v>
      </c>
      <c r="J61" s="98">
        <v>21.6</v>
      </c>
      <c r="K61" s="140">
        <f t="shared" si="1"/>
        <v>24740.406000000006</v>
      </c>
      <c r="L61" s="140"/>
      <c r="M61" s="140"/>
      <c r="N61" s="97"/>
      <c r="O61" s="97"/>
      <c r="P61" s="93">
        <f t="shared" si="2"/>
        <v>0</v>
      </c>
      <c r="Q61" s="93"/>
      <c r="R61" s="93"/>
      <c r="S61" s="93"/>
      <c r="T61" s="93">
        <f t="shared" si="3"/>
        <v>2474.0406000000007</v>
      </c>
      <c r="U61" s="93">
        <f t="shared" si="4"/>
        <v>27214.446600000007</v>
      </c>
    </row>
    <row r="62" spans="1:21" s="42" customFormat="1" ht="45.75" customHeight="1">
      <c r="A62" s="34">
        <v>37</v>
      </c>
      <c r="B62" s="121" t="s">
        <v>249</v>
      </c>
      <c r="C62" s="76" t="s">
        <v>21</v>
      </c>
      <c r="D62" s="64" t="s">
        <v>108</v>
      </c>
      <c r="E62" s="64" t="s">
        <v>107</v>
      </c>
      <c r="F62" s="104" t="s">
        <v>109</v>
      </c>
      <c r="G62" s="41" t="s">
        <v>73</v>
      </c>
      <c r="H62" s="140">
        <f>4.49*17697</f>
        <v>79459.53</v>
      </c>
      <c r="I62" s="140">
        <f t="shared" si="0"/>
        <v>1103.6045833333333</v>
      </c>
      <c r="J62" s="98">
        <v>18</v>
      </c>
      <c r="K62" s="140">
        <f t="shared" si="1"/>
        <v>19864.8825</v>
      </c>
      <c r="L62" s="140"/>
      <c r="M62" s="140"/>
      <c r="N62" s="97"/>
      <c r="O62" s="97"/>
      <c r="P62" s="93">
        <f t="shared" si="2"/>
        <v>0</v>
      </c>
      <c r="Q62" s="93"/>
      <c r="R62" s="93"/>
      <c r="S62" s="93"/>
      <c r="T62" s="93">
        <f t="shared" si="3"/>
        <v>1986.48825</v>
      </c>
      <c r="U62" s="93">
        <f t="shared" si="4"/>
        <v>21851.37075</v>
      </c>
    </row>
    <row r="63" spans="1:21" s="42" customFormat="1" ht="41.25" customHeight="1">
      <c r="A63" s="34">
        <v>38</v>
      </c>
      <c r="B63" s="121" t="s">
        <v>62</v>
      </c>
      <c r="C63" s="76" t="s">
        <v>21</v>
      </c>
      <c r="D63" s="119" t="s">
        <v>110</v>
      </c>
      <c r="E63" s="64" t="s">
        <v>111</v>
      </c>
      <c r="F63" s="100" t="s">
        <v>112</v>
      </c>
      <c r="G63" s="41" t="s">
        <v>73</v>
      </c>
      <c r="H63" s="140">
        <f>4.66*17697</f>
        <v>82468.02</v>
      </c>
      <c r="I63" s="140">
        <f t="shared" si="0"/>
        <v>1145.3891666666668</v>
      </c>
      <c r="J63" s="98">
        <v>49.4</v>
      </c>
      <c r="K63" s="140">
        <f t="shared" si="1"/>
        <v>56582.22483333334</v>
      </c>
      <c r="L63" s="140">
        <v>4424</v>
      </c>
      <c r="M63" s="140">
        <v>4424</v>
      </c>
      <c r="N63" s="97"/>
      <c r="O63" s="97"/>
      <c r="P63" s="93">
        <f t="shared" si="2"/>
        <v>0</v>
      </c>
      <c r="Q63" s="93"/>
      <c r="R63" s="93"/>
      <c r="S63" s="93"/>
      <c r="T63" s="93">
        <f t="shared" si="3"/>
        <v>5658.222483333335</v>
      </c>
      <c r="U63" s="93">
        <f t="shared" si="4"/>
        <v>71088.44731666667</v>
      </c>
    </row>
    <row r="64" spans="1:21" s="42" customFormat="1" ht="42" customHeight="1">
      <c r="A64" s="34">
        <v>39</v>
      </c>
      <c r="B64" s="121" t="s">
        <v>250</v>
      </c>
      <c r="C64" s="76" t="s">
        <v>21</v>
      </c>
      <c r="D64" s="64" t="s">
        <v>113</v>
      </c>
      <c r="E64" s="64" t="s">
        <v>251</v>
      </c>
      <c r="F64" s="23" t="s">
        <v>115</v>
      </c>
      <c r="G64" s="41" t="s">
        <v>73</v>
      </c>
      <c r="H64" s="140">
        <f>4.84*17697</f>
        <v>85653.48</v>
      </c>
      <c r="I64" s="140">
        <f t="shared" si="0"/>
        <v>1189.6316666666667</v>
      </c>
      <c r="J64" s="98">
        <v>26.2</v>
      </c>
      <c r="K64" s="140">
        <f t="shared" si="1"/>
        <v>31168.349666666665</v>
      </c>
      <c r="L64" s="140"/>
      <c r="M64" s="140"/>
      <c r="N64" s="97"/>
      <c r="O64" s="97"/>
      <c r="P64" s="93">
        <f t="shared" si="2"/>
        <v>0</v>
      </c>
      <c r="Q64" s="93"/>
      <c r="R64" s="93"/>
      <c r="S64" s="93"/>
      <c r="T64" s="93">
        <f t="shared" si="3"/>
        <v>3116.834966666667</v>
      </c>
      <c r="U64" s="93">
        <f t="shared" si="4"/>
        <v>34285.18463333333</v>
      </c>
    </row>
    <row r="65" spans="1:21" s="42" customFormat="1" ht="44.25" customHeight="1">
      <c r="A65" s="34">
        <v>40</v>
      </c>
      <c r="B65" s="121" t="s">
        <v>252</v>
      </c>
      <c r="C65" s="76" t="s">
        <v>21</v>
      </c>
      <c r="D65" s="76" t="s">
        <v>113</v>
      </c>
      <c r="E65" s="64" t="s">
        <v>114</v>
      </c>
      <c r="F65" s="100" t="s">
        <v>115</v>
      </c>
      <c r="G65" s="41" t="s">
        <v>73</v>
      </c>
      <c r="H65" s="140">
        <f>4.84*17697</f>
        <v>85653.48</v>
      </c>
      <c r="I65" s="140">
        <f t="shared" si="0"/>
        <v>1189.6316666666667</v>
      </c>
      <c r="J65" s="98">
        <v>25.2</v>
      </c>
      <c r="K65" s="140">
        <f t="shared" si="1"/>
        <v>29978.718</v>
      </c>
      <c r="L65" s="140"/>
      <c r="M65" s="140"/>
      <c r="N65" s="97"/>
      <c r="O65" s="97"/>
      <c r="P65" s="93">
        <f t="shared" si="2"/>
        <v>0</v>
      </c>
      <c r="Q65" s="93"/>
      <c r="R65" s="93"/>
      <c r="S65" s="93"/>
      <c r="T65" s="93">
        <f t="shared" si="3"/>
        <v>2997.8718000000003</v>
      </c>
      <c r="U65" s="93">
        <f t="shared" si="4"/>
        <v>32976.5898</v>
      </c>
    </row>
    <row r="66" spans="1:21" s="42" customFormat="1" ht="47.25" customHeight="1">
      <c r="A66" s="34">
        <v>41</v>
      </c>
      <c r="B66" s="121" t="s">
        <v>37</v>
      </c>
      <c r="C66" s="64" t="s">
        <v>21</v>
      </c>
      <c r="D66" s="76" t="s">
        <v>116</v>
      </c>
      <c r="E66" s="64" t="s">
        <v>117</v>
      </c>
      <c r="F66" s="104" t="s">
        <v>118</v>
      </c>
      <c r="G66" s="41" t="s">
        <v>73</v>
      </c>
      <c r="H66" s="140">
        <f>5.12*17697</f>
        <v>90608.64</v>
      </c>
      <c r="I66" s="140">
        <f t="shared" si="0"/>
        <v>1258.4533333333334</v>
      </c>
      <c r="J66" s="98">
        <v>9.3</v>
      </c>
      <c r="K66" s="140">
        <f t="shared" si="1"/>
        <v>11703.616000000002</v>
      </c>
      <c r="L66" s="140"/>
      <c r="M66" s="140"/>
      <c r="N66" s="139">
        <v>0.25</v>
      </c>
      <c r="O66" s="97">
        <v>9.3</v>
      </c>
      <c r="P66" s="93">
        <f t="shared" si="2"/>
        <v>571.465625</v>
      </c>
      <c r="Q66" s="93"/>
      <c r="R66" s="93"/>
      <c r="S66" s="93"/>
      <c r="T66" s="93">
        <f t="shared" si="3"/>
        <v>1170.3616000000002</v>
      </c>
      <c r="U66" s="93">
        <f t="shared" si="4"/>
        <v>13445.443225000003</v>
      </c>
    </row>
    <row r="67" spans="1:21" s="42" customFormat="1" ht="45" customHeight="1">
      <c r="A67" s="34">
        <v>42</v>
      </c>
      <c r="B67" s="76" t="s">
        <v>253</v>
      </c>
      <c r="C67" s="76" t="s">
        <v>21</v>
      </c>
      <c r="D67" s="119" t="s">
        <v>119</v>
      </c>
      <c r="E67" s="76" t="s">
        <v>120</v>
      </c>
      <c r="F67" s="107" t="s">
        <v>121</v>
      </c>
      <c r="G67" s="41" t="s">
        <v>73</v>
      </c>
      <c r="H67" s="150">
        <f>5.31*17697</f>
        <v>93971.06999999999</v>
      </c>
      <c r="I67" s="140">
        <f t="shared" si="0"/>
        <v>1305.15375</v>
      </c>
      <c r="J67" s="98">
        <v>25.4</v>
      </c>
      <c r="K67" s="140">
        <f t="shared" si="1"/>
        <v>33150.905249999996</v>
      </c>
      <c r="L67" s="140"/>
      <c r="M67" s="140"/>
      <c r="N67" s="139">
        <v>0.2</v>
      </c>
      <c r="O67" s="97">
        <v>15.2</v>
      </c>
      <c r="P67" s="93">
        <f t="shared" si="2"/>
        <v>747.2066666666666</v>
      </c>
      <c r="Q67" s="93"/>
      <c r="R67" s="93"/>
      <c r="S67" s="93"/>
      <c r="T67" s="93">
        <f t="shared" si="3"/>
        <v>3315.0905249999996</v>
      </c>
      <c r="U67" s="93">
        <f t="shared" si="4"/>
        <v>37213.20244166666</v>
      </c>
    </row>
    <row r="68" spans="1:21" s="42" customFormat="1" ht="44.25" customHeight="1">
      <c r="A68" s="34">
        <v>43</v>
      </c>
      <c r="B68" s="64" t="s">
        <v>254</v>
      </c>
      <c r="C68" s="76" t="s">
        <v>21</v>
      </c>
      <c r="D68" s="64" t="s">
        <v>113</v>
      </c>
      <c r="E68" s="123" t="s">
        <v>255</v>
      </c>
      <c r="F68" s="106" t="s">
        <v>230</v>
      </c>
      <c r="G68" s="35" t="s">
        <v>73</v>
      </c>
      <c r="H68" s="140">
        <f>5.12*17697</f>
        <v>90608.64</v>
      </c>
      <c r="I68" s="140">
        <f t="shared" si="0"/>
        <v>1258.4533333333334</v>
      </c>
      <c r="J68" s="98">
        <v>11</v>
      </c>
      <c r="K68" s="140">
        <f t="shared" si="1"/>
        <v>13842.986666666668</v>
      </c>
      <c r="L68" s="140"/>
      <c r="M68" s="140"/>
      <c r="N68" s="97"/>
      <c r="O68" s="97"/>
      <c r="P68" s="93">
        <f t="shared" si="2"/>
        <v>0</v>
      </c>
      <c r="Q68" s="93"/>
      <c r="R68" s="93"/>
      <c r="S68" s="93"/>
      <c r="T68" s="93">
        <f t="shared" si="3"/>
        <v>1384.2986666666668</v>
      </c>
      <c r="U68" s="93">
        <f t="shared" si="4"/>
        <v>15227.285333333335</v>
      </c>
    </row>
    <row r="69" spans="1:21" s="42" customFormat="1" ht="38.25" customHeight="1">
      <c r="A69" s="34">
        <v>44</v>
      </c>
      <c r="B69" s="72" t="s">
        <v>69</v>
      </c>
      <c r="C69" s="76" t="s">
        <v>21</v>
      </c>
      <c r="D69" s="131" t="s">
        <v>256</v>
      </c>
      <c r="E69" s="123" t="s">
        <v>257</v>
      </c>
      <c r="F69" s="100" t="s">
        <v>258</v>
      </c>
      <c r="G69" s="41" t="s">
        <v>73</v>
      </c>
      <c r="H69" s="140">
        <f>4.66*17697</f>
        <v>82468.02</v>
      </c>
      <c r="I69" s="140">
        <f t="shared" si="0"/>
        <v>1145.3891666666668</v>
      </c>
      <c r="J69" s="98">
        <v>4</v>
      </c>
      <c r="K69" s="140">
        <f t="shared" si="1"/>
        <v>4581.556666666667</v>
      </c>
      <c r="L69" s="140"/>
      <c r="M69" s="140"/>
      <c r="N69" s="97"/>
      <c r="O69" s="97"/>
      <c r="P69" s="93">
        <f t="shared" si="2"/>
        <v>0</v>
      </c>
      <c r="Q69" s="93"/>
      <c r="R69" s="93"/>
      <c r="S69" s="93"/>
      <c r="T69" s="93">
        <f t="shared" si="3"/>
        <v>458.1556666666668</v>
      </c>
      <c r="U69" s="93">
        <f t="shared" si="4"/>
        <v>5039.712333333334</v>
      </c>
    </row>
    <row r="70" spans="1:21" s="42" customFormat="1" ht="41.25" customHeight="1">
      <c r="A70" s="34">
        <v>45</v>
      </c>
      <c r="B70" s="72" t="s">
        <v>47</v>
      </c>
      <c r="C70" s="76" t="s">
        <v>21</v>
      </c>
      <c r="D70" s="66" t="s">
        <v>119</v>
      </c>
      <c r="E70" s="123" t="s">
        <v>122</v>
      </c>
      <c r="F70" s="104" t="s">
        <v>123</v>
      </c>
      <c r="G70" s="41" t="s">
        <v>73</v>
      </c>
      <c r="H70" s="140">
        <f>4.84*17697</f>
        <v>85653.48</v>
      </c>
      <c r="I70" s="140">
        <f t="shared" si="0"/>
        <v>1189.6316666666667</v>
      </c>
      <c r="J70" s="98">
        <v>9</v>
      </c>
      <c r="K70" s="140">
        <f t="shared" si="1"/>
        <v>10706.685</v>
      </c>
      <c r="L70" s="140"/>
      <c r="M70" s="140"/>
      <c r="N70" s="97"/>
      <c r="O70" s="97"/>
      <c r="P70" s="93">
        <f t="shared" si="2"/>
        <v>0</v>
      </c>
      <c r="Q70" s="93"/>
      <c r="R70" s="93"/>
      <c r="S70" s="93"/>
      <c r="T70" s="93">
        <f t="shared" si="3"/>
        <v>1070.6685</v>
      </c>
      <c r="U70" s="93">
        <f t="shared" si="4"/>
        <v>11777.3535</v>
      </c>
    </row>
    <row r="71" spans="1:21" s="42" customFormat="1" ht="40.5" customHeight="1">
      <c r="A71" s="34"/>
      <c r="B71" s="72" t="s">
        <v>292</v>
      </c>
      <c r="C71" s="76" t="s">
        <v>21</v>
      </c>
      <c r="D71" s="72" t="s">
        <v>259</v>
      </c>
      <c r="E71" s="121" t="s">
        <v>260</v>
      </c>
      <c r="F71" s="97" t="s">
        <v>261</v>
      </c>
      <c r="G71" s="14" t="s">
        <v>279</v>
      </c>
      <c r="H71" s="140">
        <f>5.31*17697</f>
        <v>93971.06999999999</v>
      </c>
      <c r="I71" s="140">
        <f t="shared" si="0"/>
        <v>1305.15375</v>
      </c>
      <c r="J71" s="98">
        <v>7.6</v>
      </c>
      <c r="K71" s="140">
        <f t="shared" si="1"/>
        <v>9919.1685</v>
      </c>
      <c r="L71" s="140"/>
      <c r="M71" s="140"/>
      <c r="N71" s="97"/>
      <c r="O71" s="97"/>
      <c r="P71" s="93">
        <f t="shared" si="2"/>
        <v>0</v>
      </c>
      <c r="Q71" s="93"/>
      <c r="R71" s="93"/>
      <c r="S71" s="93"/>
      <c r="T71" s="93">
        <f t="shared" si="3"/>
        <v>991.9168500000001</v>
      </c>
      <c r="U71" s="93">
        <f t="shared" si="4"/>
        <v>10911.08535</v>
      </c>
    </row>
    <row r="72" spans="1:21" s="42" customFormat="1" ht="41.25" customHeight="1">
      <c r="A72" s="34">
        <v>46</v>
      </c>
      <c r="B72" s="72" t="s">
        <v>53</v>
      </c>
      <c r="C72" s="76" t="s">
        <v>21</v>
      </c>
      <c r="D72" s="72" t="s">
        <v>259</v>
      </c>
      <c r="E72" s="121" t="s">
        <v>260</v>
      </c>
      <c r="F72" s="97" t="s">
        <v>261</v>
      </c>
      <c r="G72" s="14" t="s">
        <v>97</v>
      </c>
      <c r="H72" s="140">
        <f>4.5*17697</f>
        <v>79636.5</v>
      </c>
      <c r="I72" s="140">
        <f t="shared" si="0"/>
        <v>1106.0625</v>
      </c>
      <c r="J72" s="98">
        <v>23.4</v>
      </c>
      <c r="K72" s="140">
        <f t="shared" si="1"/>
        <v>25881.8625</v>
      </c>
      <c r="L72" s="140"/>
      <c r="M72" s="140"/>
      <c r="N72" s="97"/>
      <c r="O72" s="97"/>
      <c r="P72" s="93">
        <f t="shared" si="2"/>
        <v>0</v>
      </c>
      <c r="Q72" s="93"/>
      <c r="R72" s="93"/>
      <c r="S72" s="93"/>
      <c r="T72" s="93">
        <f t="shared" si="3"/>
        <v>2588.18625</v>
      </c>
      <c r="U72" s="93">
        <f t="shared" si="4"/>
        <v>28470.048749999998</v>
      </c>
    </row>
    <row r="73" spans="1:21" s="42" customFormat="1" ht="41.25" customHeight="1">
      <c r="A73" s="34">
        <v>47</v>
      </c>
      <c r="B73" s="72" t="s">
        <v>55</v>
      </c>
      <c r="C73" s="76" t="s">
        <v>21</v>
      </c>
      <c r="D73" s="72" t="s">
        <v>149</v>
      </c>
      <c r="E73" s="121" t="s">
        <v>150</v>
      </c>
      <c r="F73" s="105" t="s">
        <v>152</v>
      </c>
      <c r="G73" s="41" t="s">
        <v>166</v>
      </c>
      <c r="H73" s="140">
        <f>4.19*17697</f>
        <v>74150.43000000001</v>
      </c>
      <c r="I73" s="140">
        <f t="shared" si="0"/>
        <v>1029.8670833333335</v>
      </c>
      <c r="J73" s="98">
        <v>15.2</v>
      </c>
      <c r="K73" s="140">
        <f t="shared" si="1"/>
        <v>15653.97966666667</v>
      </c>
      <c r="L73" s="140"/>
      <c r="M73" s="140"/>
      <c r="N73" s="97"/>
      <c r="O73" s="97"/>
      <c r="P73" s="93">
        <f t="shared" si="2"/>
        <v>0</v>
      </c>
      <c r="Q73" s="93"/>
      <c r="R73" s="93"/>
      <c r="S73" s="93"/>
      <c r="T73" s="93">
        <f t="shared" si="3"/>
        <v>1565.3979666666671</v>
      </c>
      <c r="U73" s="93">
        <f t="shared" si="4"/>
        <v>17219.377633333337</v>
      </c>
    </row>
    <row r="74" spans="1:21" s="42" customFormat="1" ht="40.5" customHeight="1">
      <c r="A74" s="34"/>
      <c r="B74" s="72" t="s">
        <v>293</v>
      </c>
      <c r="C74" s="76" t="s">
        <v>21</v>
      </c>
      <c r="D74" s="131" t="s">
        <v>125</v>
      </c>
      <c r="E74" s="72" t="s">
        <v>124</v>
      </c>
      <c r="F74" s="105" t="s">
        <v>126</v>
      </c>
      <c r="G74" s="35" t="s">
        <v>73</v>
      </c>
      <c r="H74" s="140">
        <f>4.49*17697</f>
        <v>79459.53</v>
      </c>
      <c r="I74" s="140">
        <f t="shared" si="0"/>
        <v>1103.6045833333333</v>
      </c>
      <c r="J74" s="98">
        <v>43.2</v>
      </c>
      <c r="K74" s="140">
        <f t="shared" si="1"/>
        <v>47675.718</v>
      </c>
      <c r="L74" s="140"/>
      <c r="M74" s="140"/>
      <c r="N74" s="97"/>
      <c r="O74" s="97"/>
      <c r="P74" s="93">
        <f t="shared" si="2"/>
        <v>0</v>
      </c>
      <c r="Q74" s="93"/>
      <c r="R74" s="93"/>
      <c r="S74" s="93"/>
      <c r="T74" s="93">
        <f t="shared" si="3"/>
        <v>4767.571800000001</v>
      </c>
      <c r="U74" s="93">
        <f t="shared" si="4"/>
        <v>52443.2898</v>
      </c>
    </row>
    <row r="75" spans="1:21" s="42" customFormat="1" ht="33" customHeight="1">
      <c r="A75" s="34">
        <v>48</v>
      </c>
      <c r="B75" s="72" t="s">
        <v>268</v>
      </c>
      <c r="C75" s="76" t="s">
        <v>21</v>
      </c>
      <c r="D75" s="131" t="s">
        <v>125</v>
      </c>
      <c r="E75" s="72" t="s">
        <v>124</v>
      </c>
      <c r="F75" s="105" t="s">
        <v>126</v>
      </c>
      <c r="G75" s="108" t="s">
        <v>297</v>
      </c>
      <c r="H75" s="140">
        <f>3.58*17697</f>
        <v>63355.26</v>
      </c>
      <c r="I75" s="140">
        <f t="shared" si="0"/>
        <v>879.9341666666667</v>
      </c>
      <c r="J75" s="98">
        <v>5.325</v>
      </c>
      <c r="K75" s="140">
        <f t="shared" si="1"/>
        <v>4685.6494375</v>
      </c>
      <c r="L75" s="140"/>
      <c r="M75" s="140"/>
      <c r="N75" s="97"/>
      <c r="O75" s="97"/>
      <c r="P75" s="93">
        <f t="shared" si="2"/>
        <v>0</v>
      </c>
      <c r="Q75" s="93"/>
      <c r="R75" s="93"/>
      <c r="S75" s="93"/>
      <c r="T75" s="93">
        <f t="shared" si="3"/>
        <v>468.56494375000005</v>
      </c>
      <c r="U75" s="93">
        <f t="shared" si="4"/>
        <v>5154.21438125</v>
      </c>
    </row>
    <row r="76" spans="1:21" s="42" customFormat="1" ht="40.5" customHeight="1">
      <c r="A76" s="34">
        <v>49</v>
      </c>
      <c r="B76" s="72" t="s">
        <v>262</v>
      </c>
      <c r="C76" s="76"/>
      <c r="D76" s="136" t="s">
        <v>263</v>
      </c>
      <c r="E76" s="72" t="s">
        <v>264</v>
      </c>
      <c r="F76" s="109" t="s">
        <v>265</v>
      </c>
      <c r="G76" s="41" t="s">
        <v>73</v>
      </c>
      <c r="H76" s="140">
        <f>5.12*17697</f>
        <v>90608.64</v>
      </c>
      <c r="I76" s="140">
        <f t="shared" si="0"/>
        <v>1258.4533333333334</v>
      </c>
      <c r="J76" s="98">
        <v>60.8</v>
      </c>
      <c r="K76" s="140">
        <f t="shared" si="1"/>
        <v>76513.96266666666</v>
      </c>
      <c r="L76" s="140"/>
      <c r="M76" s="140">
        <v>4424</v>
      </c>
      <c r="N76" s="97"/>
      <c r="O76" s="97"/>
      <c r="P76" s="93">
        <f t="shared" si="2"/>
        <v>0</v>
      </c>
      <c r="Q76" s="93"/>
      <c r="R76" s="93"/>
      <c r="S76" s="93"/>
      <c r="T76" s="93">
        <f t="shared" si="3"/>
        <v>7651.396266666667</v>
      </c>
      <c r="U76" s="93">
        <f t="shared" si="4"/>
        <v>88589.35893333332</v>
      </c>
    </row>
    <row r="77" spans="1:21" s="42" customFormat="1" ht="33" customHeight="1">
      <c r="A77" s="34">
        <v>50</v>
      </c>
      <c r="B77" s="121" t="s">
        <v>42</v>
      </c>
      <c r="C77" s="130" t="s">
        <v>21</v>
      </c>
      <c r="D77" s="64" t="s">
        <v>153</v>
      </c>
      <c r="E77" s="118" t="s">
        <v>154</v>
      </c>
      <c r="F77" s="97" t="s">
        <v>155</v>
      </c>
      <c r="G77" s="41" t="s">
        <v>73</v>
      </c>
      <c r="H77" s="140">
        <f>4.75*17697</f>
        <v>84060.75</v>
      </c>
      <c r="I77" s="140">
        <f t="shared" si="0"/>
        <v>1167.5104166666667</v>
      </c>
      <c r="J77" s="98">
        <v>5.5</v>
      </c>
      <c r="K77" s="140">
        <f t="shared" si="1"/>
        <v>6421.307291666667</v>
      </c>
      <c r="L77" s="140"/>
      <c r="M77" s="140"/>
      <c r="N77" s="97"/>
      <c r="O77" s="97"/>
      <c r="P77" s="93">
        <f t="shared" si="2"/>
        <v>0</v>
      </c>
      <c r="Q77" s="93"/>
      <c r="R77" s="93"/>
      <c r="S77" s="93"/>
      <c r="T77" s="93">
        <f t="shared" si="3"/>
        <v>642.1307291666667</v>
      </c>
      <c r="U77" s="93">
        <f t="shared" si="4"/>
        <v>7063.438020833333</v>
      </c>
    </row>
    <row r="78" spans="1:21" s="42" customFormat="1" ht="44.25" customHeight="1">
      <c r="A78" s="34">
        <v>51</v>
      </c>
      <c r="B78" s="121" t="s">
        <v>54</v>
      </c>
      <c r="C78" s="130" t="s">
        <v>21</v>
      </c>
      <c r="D78" s="64" t="s">
        <v>128</v>
      </c>
      <c r="E78" s="118" t="s">
        <v>127</v>
      </c>
      <c r="F78" s="104" t="s">
        <v>129</v>
      </c>
      <c r="G78" s="41" t="s">
        <v>73</v>
      </c>
      <c r="H78" s="140">
        <f>4.84*17697</f>
        <v>85653.48</v>
      </c>
      <c r="I78" s="140">
        <f t="shared" si="0"/>
        <v>1189.6316666666667</v>
      </c>
      <c r="J78" s="98">
        <v>15.2</v>
      </c>
      <c r="K78" s="140">
        <f t="shared" si="1"/>
        <v>18082.40133333333</v>
      </c>
      <c r="L78" s="140"/>
      <c r="M78" s="140"/>
      <c r="N78" s="97"/>
      <c r="O78" s="97"/>
      <c r="P78" s="93">
        <f t="shared" si="2"/>
        <v>0</v>
      </c>
      <c r="Q78" s="93"/>
      <c r="R78" s="93"/>
      <c r="S78" s="93"/>
      <c r="T78" s="93">
        <f t="shared" si="3"/>
        <v>1808.2401333333332</v>
      </c>
      <c r="U78" s="93">
        <f t="shared" si="4"/>
        <v>19890.641466666664</v>
      </c>
    </row>
    <row r="79" spans="1:21" s="42" customFormat="1" ht="45.75" customHeight="1">
      <c r="A79" s="34">
        <v>52</v>
      </c>
      <c r="B79" s="121" t="s">
        <v>36</v>
      </c>
      <c r="C79" s="120" t="s">
        <v>21</v>
      </c>
      <c r="D79" s="76" t="s">
        <v>130</v>
      </c>
      <c r="E79" s="118" t="s">
        <v>131</v>
      </c>
      <c r="F79" s="100" t="s">
        <v>132</v>
      </c>
      <c r="G79" s="41" t="s">
        <v>73</v>
      </c>
      <c r="H79" s="140">
        <f>5.31*17697</f>
        <v>93971.06999999999</v>
      </c>
      <c r="I79" s="140">
        <f t="shared" si="0"/>
        <v>1305.15375</v>
      </c>
      <c r="J79" s="98">
        <v>18.6</v>
      </c>
      <c r="K79" s="140">
        <f t="shared" si="1"/>
        <v>24275.85975</v>
      </c>
      <c r="L79" s="140"/>
      <c r="M79" s="140"/>
      <c r="N79" s="139">
        <v>0.25</v>
      </c>
      <c r="O79" s="97">
        <v>18.6</v>
      </c>
      <c r="P79" s="93">
        <f t="shared" si="2"/>
        <v>1142.93125</v>
      </c>
      <c r="Q79" s="93"/>
      <c r="R79" s="93"/>
      <c r="S79" s="93"/>
      <c r="T79" s="93">
        <f t="shared" si="3"/>
        <v>2427.585975</v>
      </c>
      <c r="U79" s="93">
        <f t="shared" si="4"/>
        <v>27846.376975</v>
      </c>
    </row>
    <row r="80" spans="1:21" s="42" customFormat="1" ht="46.5" customHeight="1">
      <c r="A80" s="34">
        <v>53</v>
      </c>
      <c r="B80" s="65" t="s">
        <v>266</v>
      </c>
      <c r="C80" s="62" t="s">
        <v>21</v>
      </c>
      <c r="D80" s="77" t="s">
        <v>133</v>
      </c>
      <c r="E80" s="71" t="s">
        <v>134</v>
      </c>
      <c r="F80" s="31" t="s">
        <v>135</v>
      </c>
      <c r="G80" s="14" t="s">
        <v>73</v>
      </c>
      <c r="H80" s="140">
        <f>4.4*17697</f>
        <v>77866.8</v>
      </c>
      <c r="I80" s="140">
        <f t="shared" si="0"/>
        <v>1081.4833333333333</v>
      </c>
      <c r="J80" s="98">
        <v>7.6</v>
      </c>
      <c r="K80" s="140">
        <f t="shared" si="1"/>
        <v>8219.273333333333</v>
      </c>
      <c r="L80" s="140"/>
      <c r="M80" s="140"/>
      <c r="N80" s="97"/>
      <c r="O80" s="101"/>
      <c r="P80" s="93">
        <f t="shared" si="2"/>
        <v>0</v>
      </c>
      <c r="Q80" s="93"/>
      <c r="R80" s="93"/>
      <c r="S80" s="93"/>
      <c r="T80" s="93">
        <f t="shared" si="3"/>
        <v>821.9273333333333</v>
      </c>
      <c r="U80" s="93">
        <f t="shared" si="4"/>
        <v>9041.200666666666</v>
      </c>
    </row>
    <row r="81" spans="1:21" s="42" customFormat="1" ht="15">
      <c r="A81" s="34">
        <v>54</v>
      </c>
      <c r="B81" s="72" t="s">
        <v>44</v>
      </c>
      <c r="C81" s="76" t="s">
        <v>21</v>
      </c>
      <c r="D81" s="131"/>
      <c r="E81" s="122"/>
      <c r="F81" s="34" t="s">
        <v>182</v>
      </c>
      <c r="G81" s="41" t="s">
        <v>73</v>
      </c>
      <c r="H81" s="140">
        <f>4.84*17697</f>
        <v>85653.48</v>
      </c>
      <c r="I81" s="140">
        <f t="shared" si="0"/>
        <v>1189.6316666666667</v>
      </c>
      <c r="J81" s="98">
        <v>7.6</v>
      </c>
      <c r="K81" s="140">
        <f t="shared" si="1"/>
        <v>9041.200666666666</v>
      </c>
      <c r="L81" s="140"/>
      <c r="M81" s="140"/>
      <c r="N81" s="97"/>
      <c r="O81" s="97"/>
      <c r="P81" s="93">
        <f t="shared" si="2"/>
        <v>0</v>
      </c>
      <c r="Q81" s="93"/>
      <c r="R81" s="93"/>
      <c r="S81" s="93"/>
      <c r="T81" s="93">
        <f t="shared" si="3"/>
        <v>904.1200666666666</v>
      </c>
      <c r="U81" s="93">
        <f t="shared" si="4"/>
        <v>9945.320733333332</v>
      </c>
    </row>
    <row r="82" spans="1:21" s="42" customFormat="1" ht="15">
      <c r="A82" s="34">
        <v>55</v>
      </c>
      <c r="B82" s="72" t="s">
        <v>267</v>
      </c>
      <c r="C82" s="76" t="s">
        <v>21</v>
      </c>
      <c r="D82" s="72"/>
      <c r="E82" s="72"/>
      <c r="F82" s="34" t="s">
        <v>182</v>
      </c>
      <c r="G82" s="41" t="s">
        <v>73</v>
      </c>
      <c r="H82" s="140">
        <f>4.84*17697</f>
        <v>85653.48</v>
      </c>
      <c r="I82" s="140">
        <f t="shared" si="0"/>
        <v>1189.6316666666667</v>
      </c>
      <c r="J82" s="98">
        <v>28.4</v>
      </c>
      <c r="K82" s="140">
        <f t="shared" si="1"/>
        <v>33785.539333333334</v>
      </c>
      <c r="L82" s="140"/>
      <c r="M82" s="140"/>
      <c r="N82" s="97"/>
      <c r="O82" s="97"/>
      <c r="P82" s="93">
        <f t="shared" si="2"/>
        <v>0</v>
      </c>
      <c r="Q82" s="93"/>
      <c r="R82" s="93"/>
      <c r="S82" s="93"/>
      <c r="T82" s="93">
        <f t="shared" si="3"/>
        <v>3378.5539333333336</v>
      </c>
      <c r="U82" s="93">
        <f t="shared" si="4"/>
        <v>37164.09326666667</v>
      </c>
    </row>
    <row r="83" spans="1:21" s="42" customFormat="1" ht="30">
      <c r="A83" s="34">
        <v>56</v>
      </c>
      <c r="B83" s="72" t="s">
        <v>204</v>
      </c>
      <c r="C83" s="76" t="s">
        <v>21</v>
      </c>
      <c r="D83" s="72"/>
      <c r="E83" s="72"/>
      <c r="F83" s="34" t="s">
        <v>182</v>
      </c>
      <c r="G83" s="41" t="s">
        <v>73</v>
      </c>
      <c r="H83" s="140">
        <f>4.84*17697</f>
        <v>85653.48</v>
      </c>
      <c r="I83" s="140">
        <f t="shared" si="0"/>
        <v>1189.6316666666667</v>
      </c>
      <c r="J83" s="98">
        <v>6.8</v>
      </c>
      <c r="K83" s="140">
        <f t="shared" si="1"/>
        <v>8089.495333333333</v>
      </c>
      <c r="L83" s="140"/>
      <c r="M83" s="140"/>
      <c r="N83" s="97"/>
      <c r="O83" s="97"/>
      <c r="P83" s="93">
        <f t="shared" si="2"/>
        <v>0</v>
      </c>
      <c r="Q83" s="93"/>
      <c r="R83" s="93"/>
      <c r="S83" s="93"/>
      <c r="T83" s="93">
        <f t="shared" si="3"/>
        <v>808.9495333333334</v>
      </c>
      <c r="U83" s="93">
        <f t="shared" si="4"/>
        <v>8898.444866666667</v>
      </c>
    </row>
    <row r="84" spans="1:21" s="42" customFormat="1" ht="15">
      <c r="A84" s="34">
        <v>57</v>
      </c>
      <c r="B84" s="72" t="s">
        <v>268</v>
      </c>
      <c r="C84" s="76" t="s">
        <v>21</v>
      </c>
      <c r="D84" s="72"/>
      <c r="E84" s="72"/>
      <c r="F84" s="34" t="s">
        <v>182</v>
      </c>
      <c r="G84" s="41" t="s">
        <v>166</v>
      </c>
      <c r="H84" s="140">
        <f>3.85*17697</f>
        <v>68133.45</v>
      </c>
      <c r="I84" s="140">
        <f t="shared" si="0"/>
        <v>946.2979166666667</v>
      </c>
      <c r="J84" s="98">
        <v>1.775</v>
      </c>
      <c r="K84" s="140">
        <f t="shared" si="1"/>
        <v>1679.6788020833333</v>
      </c>
      <c r="L84" s="140"/>
      <c r="M84" s="140"/>
      <c r="N84" s="97"/>
      <c r="O84" s="97"/>
      <c r="P84" s="93">
        <f t="shared" si="2"/>
        <v>0</v>
      </c>
      <c r="Q84" s="93"/>
      <c r="R84" s="93"/>
      <c r="S84" s="93"/>
      <c r="T84" s="93">
        <f t="shared" si="3"/>
        <v>167.96788020833333</v>
      </c>
      <c r="U84" s="93">
        <f t="shared" si="4"/>
        <v>1847.6466822916666</v>
      </c>
    </row>
    <row r="85" spans="1:21" s="42" customFormat="1" ht="15">
      <c r="A85" s="34">
        <v>58</v>
      </c>
      <c r="B85" s="72" t="s">
        <v>269</v>
      </c>
      <c r="C85" s="76" t="s">
        <v>21</v>
      </c>
      <c r="D85" s="72"/>
      <c r="E85" s="72"/>
      <c r="F85" s="34" t="s">
        <v>182</v>
      </c>
      <c r="G85" s="41" t="s">
        <v>73</v>
      </c>
      <c r="H85" s="140">
        <f>4.84*17697</f>
        <v>85653.48</v>
      </c>
      <c r="I85" s="140">
        <f t="shared" si="0"/>
        <v>1189.6316666666667</v>
      </c>
      <c r="J85" s="98">
        <v>3.8</v>
      </c>
      <c r="K85" s="140">
        <f t="shared" si="1"/>
        <v>4520.600333333333</v>
      </c>
      <c r="L85" s="140"/>
      <c r="M85" s="140"/>
      <c r="N85" s="97"/>
      <c r="O85" s="97"/>
      <c r="P85" s="93">
        <f t="shared" si="2"/>
        <v>0</v>
      </c>
      <c r="Q85" s="93"/>
      <c r="R85" s="93"/>
      <c r="S85" s="93"/>
      <c r="T85" s="93">
        <f t="shared" si="3"/>
        <v>452.0600333333333</v>
      </c>
      <c r="U85" s="93">
        <f t="shared" si="4"/>
        <v>4972.660366666666</v>
      </c>
    </row>
    <row r="86" spans="1:21" s="42" customFormat="1" ht="15">
      <c r="A86" s="34">
        <v>59</v>
      </c>
      <c r="B86" s="72" t="s">
        <v>67</v>
      </c>
      <c r="C86" s="76" t="s">
        <v>21</v>
      </c>
      <c r="D86" s="72"/>
      <c r="E86" s="72"/>
      <c r="F86" s="34" t="s">
        <v>182</v>
      </c>
      <c r="G86" s="41" t="s">
        <v>166</v>
      </c>
      <c r="H86" s="140">
        <f>3.85*17697</f>
        <v>68133.45</v>
      </c>
      <c r="I86" s="140">
        <f t="shared" si="0"/>
        <v>946.2979166666667</v>
      </c>
      <c r="J86" s="98">
        <v>34.2</v>
      </c>
      <c r="K86" s="140">
        <f t="shared" si="1"/>
        <v>32363.388750000002</v>
      </c>
      <c r="L86" s="140"/>
      <c r="M86" s="140"/>
      <c r="N86" s="97"/>
      <c r="O86" s="97"/>
      <c r="P86" s="93">
        <f t="shared" si="2"/>
        <v>0</v>
      </c>
      <c r="Q86" s="93"/>
      <c r="R86" s="93"/>
      <c r="S86" s="93"/>
      <c r="T86" s="93">
        <f t="shared" si="3"/>
        <v>3236.3388750000004</v>
      </c>
      <c r="U86" s="93">
        <f t="shared" si="4"/>
        <v>35599.727625</v>
      </c>
    </row>
    <row r="87" spans="1:21" s="42" customFormat="1" ht="17.25" customHeight="1">
      <c r="A87" s="34">
        <v>60</v>
      </c>
      <c r="B87" s="72" t="s">
        <v>66</v>
      </c>
      <c r="C87" s="76" t="s">
        <v>21</v>
      </c>
      <c r="D87" s="72"/>
      <c r="E87" s="72"/>
      <c r="F87" s="34" t="s">
        <v>182</v>
      </c>
      <c r="G87" s="41" t="s">
        <v>166</v>
      </c>
      <c r="H87" s="140">
        <f>3.85*17697</f>
        <v>68133.45</v>
      </c>
      <c r="I87" s="140">
        <f t="shared" si="0"/>
        <v>946.2979166666667</v>
      </c>
      <c r="J87" s="98">
        <v>35.35</v>
      </c>
      <c r="K87" s="140">
        <f t="shared" si="1"/>
        <v>33451.63135416667</v>
      </c>
      <c r="L87" s="140"/>
      <c r="M87" s="140"/>
      <c r="N87" s="97"/>
      <c r="O87" s="97"/>
      <c r="P87" s="93">
        <f t="shared" si="2"/>
        <v>0</v>
      </c>
      <c r="Q87" s="93"/>
      <c r="R87" s="93"/>
      <c r="S87" s="93"/>
      <c r="T87" s="93">
        <f t="shared" si="3"/>
        <v>3345.163135416667</v>
      </c>
      <c r="U87" s="93">
        <f t="shared" si="4"/>
        <v>36796.794489583335</v>
      </c>
    </row>
    <row r="88" spans="1:21" s="42" customFormat="1" ht="17.25" customHeight="1">
      <c r="A88" s="34">
        <v>61</v>
      </c>
      <c r="B88" s="72" t="s">
        <v>60</v>
      </c>
      <c r="C88" s="76" t="s">
        <v>21</v>
      </c>
      <c r="D88" s="72"/>
      <c r="E88" s="72"/>
      <c r="F88" s="34" t="s">
        <v>182</v>
      </c>
      <c r="G88" s="41" t="s">
        <v>73</v>
      </c>
      <c r="H88" s="140">
        <f>4.84*17697</f>
        <v>85653.48</v>
      </c>
      <c r="I88" s="140">
        <f t="shared" si="0"/>
        <v>1189.6316666666667</v>
      </c>
      <c r="J88" s="98">
        <v>3.8</v>
      </c>
      <c r="K88" s="140">
        <f t="shared" si="1"/>
        <v>4520.600333333333</v>
      </c>
      <c r="L88" s="140"/>
      <c r="M88" s="140"/>
      <c r="N88" s="97"/>
      <c r="O88" s="97"/>
      <c r="P88" s="93">
        <f t="shared" si="2"/>
        <v>0</v>
      </c>
      <c r="Q88" s="93"/>
      <c r="R88" s="93"/>
      <c r="S88" s="93"/>
      <c r="T88" s="93">
        <f t="shared" si="3"/>
        <v>452.0600333333333</v>
      </c>
      <c r="U88" s="93">
        <f t="shared" si="4"/>
        <v>4972.660366666666</v>
      </c>
    </row>
    <row r="89" spans="1:21" s="42" customFormat="1" ht="15">
      <c r="A89" s="34">
        <v>62</v>
      </c>
      <c r="B89" s="72" t="s">
        <v>58</v>
      </c>
      <c r="C89" s="76" t="s">
        <v>21</v>
      </c>
      <c r="D89" s="72"/>
      <c r="E89" s="72"/>
      <c r="F89" s="34" t="s">
        <v>182</v>
      </c>
      <c r="G89" s="41" t="s">
        <v>166</v>
      </c>
      <c r="H89" s="140">
        <f>3.85*17697</f>
        <v>68133.45</v>
      </c>
      <c r="I89" s="140">
        <f t="shared" si="0"/>
        <v>946.2979166666667</v>
      </c>
      <c r="J89" s="98">
        <v>52.6</v>
      </c>
      <c r="K89" s="140">
        <f t="shared" si="1"/>
        <v>49775.270416666666</v>
      </c>
      <c r="L89" s="140"/>
      <c r="M89" s="140"/>
      <c r="N89" s="97"/>
      <c r="O89" s="97"/>
      <c r="P89" s="93">
        <f t="shared" si="2"/>
        <v>0</v>
      </c>
      <c r="Q89" s="93"/>
      <c r="R89" s="93"/>
      <c r="S89" s="93"/>
      <c r="T89" s="93">
        <f t="shared" si="3"/>
        <v>4977.527041666667</v>
      </c>
      <c r="U89" s="93">
        <f t="shared" si="4"/>
        <v>54752.797458333334</v>
      </c>
    </row>
    <row r="90" spans="1:21" s="42" customFormat="1" ht="36" customHeight="1">
      <c r="A90" s="34">
        <v>63</v>
      </c>
      <c r="B90" s="72" t="s">
        <v>270</v>
      </c>
      <c r="C90" s="76" t="s">
        <v>21</v>
      </c>
      <c r="D90" s="72"/>
      <c r="E90" s="72"/>
      <c r="F90" s="34" t="s">
        <v>182</v>
      </c>
      <c r="G90" s="41" t="s">
        <v>166</v>
      </c>
      <c r="H90" s="140">
        <f>3.85*17697</f>
        <v>68133.45</v>
      </c>
      <c r="I90" s="140">
        <f t="shared" si="0"/>
        <v>946.2979166666667</v>
      </c>
      <c r="J90" s="98">
        <v>27</v>
      </c>
      <c r="K90" s="140">
        <f t="shared" si="1"/>
        <v>25550.04375</v>
      </c>
      <c r="L90" s="140"/>
      <c r="M90" s="140"/>
      <c r="N90" s="97"/>
      <c r="O90" s="97"/>
      <c r="P90" s="93">
        <f t="shared" si="2"/>
        <v>0</v>
      </c>
      <c r="Q90" s="93"/>
      <c r="R90" s="93"/>
      <c r="S90" s="93"/>
      <c r="T90" s="93">
        <f t="shared" si="3"/>
        <v>2555.0043750000004</v>
      </c>
      <c r="U90" s="93">
        <f t="shared" si="4"/>
        <v>28105.048125</v>
      </c>
    </row>
    <row r="91" spans="1:21" s="42" customFormat="1" ht="21.75" customHeight="1">
      <c r="A91" s="34">
        <v>64</v>
      </c>
      <c r="B91" s="72" t="s">
        <v>271</v>
      </c>
      <c r="C91" s="76" t="s">
        <v>21</v>
      </c>
      <c r="D91" s="72"/>
      <c r="E91" s="72"/>
      <c r="F91" s="34" t="s">
        <v>182</v>
      </c>
      <c r="G91" s="41" t="s">
        <v>73</v>
      </c>
      <c r="H91" s="140">
        <f>4.84*17697</f>
        <v>85653.48</v>
      </c>
      <c r="I91" s="140">
        <f aca="true" t="shared" si="5" ref="I91:I97">H91/72</f>
        <v>1189.6316666666667</v>
      </c>
      <c r="J91" s="98">
        <v>79.8</v>
      </c>
      <c r="K91" s="140">
        <f aca="true" t="shared" si="6" ref="K91:K97">I91*J91</f>
        <v>94932.60699999999</v>
      </c>
      <c r="L91" s="140"/>
      <c r="M91" s="140"/>
      <c r="N91" s="97"/>
      <c r="O91" s="97"/>
      <c r="P91" s="93">
        <f aca="true" t="shared" si="7" ref="P91:P97">(17697*N91)/72*O91</f>
        <v>0</v>
      </c>
      <c r="Q91" s="93"/>
      <c r="R91" s="93"/>
      <c r="S91" s="93"/>
      <c r="T91" s="93">
        <f aca="true" t="shared" si="8" ref="T91:T97">K91*10%</f>
        <v>9493.260699999999</v>
      </c>
      <c r="U91" s="93">
        <f aca="true" t="shared" si="9" ref="U91:U97">K91+L91+M91+P91+Q91+R91+S91+T91</f>
        <v>104425.86769999999</v>
      </c>
    </row>
    <row r="92" spans="1:21" s="42" customFormat="1" ht="31.5" customHeight="1">
      <c r="A92" s="34">
        <v>65</v>
      </c>
      <c r="B92" s="72" t="s">
        <v>272</v>
      </c>
      <c r="C92" s="76" t="s">
        <v>21</v>
      </c>
      <c r="D92" s="72"/>
      <c r="E92" s="72"/>
      <c r="F92" s="34" t="s">
        <v>182</v>
      </c>
      <c r="G92" s="41" t="s">
        <v>73</v>
      </c>
      <c r="H92" s="140">
        <f>4.84*17697</f>
        <v>85653.48</v>
      </c>
      <c r="I92" s="140">
        <f t="shared" si="5"/>
        <v>1189.6316666666667</v>
      </c>
      <c r="J92" s="98">
        <v>3.8</v>
      </c>
      <c r="K92" s="140">
        <f t="shared" si="6"/>
        <v>4520.600333333333</v>
      </c>
      <c r="L92" s="140"/>
      <c r="M92" s="140"/>
      <c r="N92" s="97"/>
      <c r="O92" s="97"/>
      <c r="P92" s="93">
        <f t="shared" si="7"/>
        <v>0</v>
      </c>
      <c r="Q92" s="93"/>
      <c r="R92" s="93"/>
      <c r="S92" s="93"/>
      <c r="T92" s="93">
        <f t="shared" si="8"/>
        <v>452.0600333333333</v>
      </c>
      <c r="U92" s="93">
        <f t="shared" si="9"/>
        <v>4972.660366666666</v>
      </c>
    </row>
    <row r="93" spans="1:21" s="42" customFormat="1" ht="30">
      <c r="A93" s="34">
        <v>66</v>
      </c>
      <c r="B93" s="72" t="s">
        <v>273</v>
      </c>
      <c r="C93" s="76" t="s">
        <v>21</v>
      </c>
      <c r="D93" s="72"/>
      <c r="E93" s="72"/>
      <c r="F93" s="34" t="s">
        <v>182</v>
      </c>
      <c r="G93" s="41" t="s">
        <v>297</v>
      </c>
      <c r="H93" s="140">
        <f>3.85*17697</f>
        <v>68133.45</v>
      </c>
      <c r="I93" s="140">
        <f t="shared" si="5"/>
        <v>946.2979166666667</v>
      </c>
      <c r="J93" s="98">
        <v>7.6</v>
      </c>
      <c r="K93" s="140">
        <f t="shared" si="6"/>
        <v>7191.864166666666</v>
      </c>
      <c r="L93" s="140"/>
      <c r="M93" s="140"/>
      <c r="N93" s="97"/>
      <c r="O93" s="97"/>
      <c r="P93" s="93">
        <f t="shared" si="7"/>
        <v>0</v>
      </c>
      <c r="Q93" s="93"/>
      <c r="R93" s="93"/>
      <c r="S93" s="93"/>
      <c r="T93" s="93">
        <f t="shared" si="8"/>
        <v>719.1864166666667</v>
      </c>
      <c r="U93" s="93">
        <f t="shared" si="9"/>
        <v>7911.050583333333</v>
      </c>
    </row>
    <row r="94" spans="1:21" s="42" customFormat="1" ht="15">
      <c r="A94" s="34">
        <v>67</v>
      </c>
      <c r="B94" s="72" t="s">
        <v>68</v>
      </c>
      <c r="C94" s="76" t="s">
        <v>21</v>
      </c>
      <c r="D94" s="72"/>
      <c r="E94" s="72"/>
      <c r="F94" s="34" t="s">
        <v>182</v>
      </c>
      <c r="G94" s="41" t="s">
        <v>73</v>
      </c>
      <c r="H94" s="140">
        <f>4.84*17697</f>
        <v>85653.48</v>
      </c>
      <c r="I94" s="140">
        <f t="shared" si="5"/>
        <v>1189.6316666666667</v>
      </c>
      <c r="J94" s="98">
        <v>4.8</v>
      </c>
      <c r="K94" s="140">
        <f t="shared" si="6"/>
        <v>5710.232</v>
      </c>
      <c r="L94" s="140"/>
      <c r="M94" s="140"/>
      <c r="N94" s="97"/>
      <c r="O94" s="97"/>
      <c r="P94" s="93">
        <f t="shared" si="7"/>
        <v>0</v>
      </c>
      <c r="Q94" s="93"/>
      <c r="R94" s="93"/>
      <c r="S94" s="93"/>
      <c r="T94" s="93">
        <f t="shared" si="8"/>
        <v>571.0232</v>
      </c>
      <c r="U94" s="93">
        <f t="shared" si="9"/>
        <v>6281.2552</v>
      </c>
    </row>
    <row r="95" spans="1:21" s="42" customFormat="1" ht="15">
      <c r="A95" s="34">
        <v>68</v>
      </c>
      <c r="B95" s="72" t="s">
        <v>274</v>
      </c>
      <c r="C95" s="76" t="s">
        <v>21</v>
      </c>
      <c r="D95" s="72"/>
      <c r="E95" s="72"/>
      <c r="F95" s="34" t="s">
        <v>182</v>
      </c>
      <c r="G95" s="41" t="s">
        <v>73</v>
      </c>
      <c r="H95" s="140">
        <f>4.84*17697</f>
        <v>85653.48</v>
      </c>
      <c r="I95" s="140">
        <f t="shared" si="5"/>
        <v>1189.6316666666667</v>
      </c>
      <c r="J95" s="98">
        <v>7.6</v>
      </c>
      <c r="K95" s="140">
        <f t="shared" si="6"/>
        <v>9041.200666666666</v>
      </c>
      <c r="L95" s="140"/>
      <c r="M95" s="140"/>
      <c r="N95" s="97"/>
      <c r="O95" s="97"/>
      <c r="P95" s="93">
        <f t="shared" si="7"/>
        <v>0</v>
      </c>
      <c r="Q95" s="93"/>
      <c r="R95" s="93"/>
      <c r="S95" s="93"/>
      <c r="T95" s="93">
        <f t="shared" si="8"/>
        <v>904.1200666666666</v>
      </c>
      <c r="U95" s="93">
        <f t="shared" si="9"/>
        <v>9945.320733333332</v>
      </c>
    </row>
    <row r="96" spans="1:21" s="42" customFormat="1" ht="15">
      <c r="A96" s="34">
        <v>69</v>
      </c>
      <c r="B96" s="72" t="s">
        <v>275</v>
      </c>
      <c r="C96" s="76" t="s">
        <v>21</v>
      </c>
      <c r="D96" s="72"/>
      <c r="E96" s="72"/>
      <c r="F96" s="34" t="s">
        <v>182</v>
      </c>
      <c r="G96" s="41" t="s">
        <v>166</v>
      </c>
      <c r="H96" s="140">
        <f>3.85*17697</f>
        <v>68133.45</v>
      </c>
      <c r="I96" s="140">
        <f t="shared" si="5"/>
        <v>946.2979166666667</v>
      </c>
      <c r="J96" s="98">
        <v>7.6</v>
      </c>
      <c r="K96" s="140">
        <f t="shared" si="6"/>
        <v>7191.864166666666</v>
      </c>
      <c r="L96" s="140"/>
      <c r="M96" s="140"/>
      <c r="N96" s="97"/>
      <c r="O96" s="97"/>
      <c r="P96" s="93">
        <f t="shared" si="7"/>
        <v>0</v>
      </c>
      <c r="Q96" s="93"/>
      <c r="R96" s="93"/>
      <c r="S96" s="93"/>
      <c r="T96" s="93">
        <f t="shared" si="8"/>
        <v>719.1864166666667</v>
      </c>
      <c r="U96" s="93">
        <f t="shared" si="9"/>
        <v>7911.050583333333</v>
      </c>
    </row>
    <row r="97" spans="1:21" s="42" customFormat="1" ht="15">
      <c r="A97" s="34"/>
      <c r="B97" s="137" t="s">
        <v>69</v>
      </c>
      <c r="C97" s="76" t="s">
        <v>21</v>
      </c>
      <c r="D97" s="72"/>
      <c r="E97" s="72"/>
      <c r="F97" s="34" t="s">
        <v>182</v>
      </c>
      <c r="G97" s="41" t="s">
        <v>73</v>
      </c>
      <c r="H97" s="140">
        <f>4.84*17697</f>
        <v>85653.48</v>
      </c>
      <c r="I97" s="140">
        <f t="shared" si="5"/>
        <v>1189.6316666666667</v>
      </c>
      <c r="J97" s="47">
        <v>26</v>
      </c>
      <c r="K97" s="140">
        <f t="shared" si="6"/>
        <v>30930.423333333332</v>
      </c>
      <c r="L97" s="140"/>
      <c r="M97" s="140"/>
      <c r="N97" s="97"/>
      <c r="O97" s="97"/>
      <c r="P97" s="93">
        <f t="shared" si="7"/>
        <v>0</v>
      </c>
      <c r="Q97" s="93"/>
      <c r="R97" s="93"/>
      <c r="S97" s="93"/>
      <c r="T97" s="93">
        <f t="shared" si="8"/>
        <v>3093.0423333333333</v>
      </c>
      <c r="U97" s="93">
        <f t="shared" si="9"/>
        <v>34023.46566666666</v>
      </c>
    </row>
    <row r="98" spans="1:21" ht="15">
      <c r="A98" s="10"/>
      <c r="B98" s="20"/>
      <c r="C98" s="125"/>
      <c r="D98" s="125"/>
      <c r="E98" s="125"/>
      <c r="F98" s="12"/>
      <c r="G98" s="11"/>
      <c r="H98" s="141"/>
      <c r="I98" s="141"/>
      <c r="J98" s="110">
        <f aca="true" t="shared" si="10" ref="J98:U98">SUM(J25:J97)</f>
        <v>1512.4999999999993</v>
      </c>
      <c r="K98" s="95">
        <f t="shared" si="10"/>
        <v>1724900.59753125</v>
      </c>
      <c r="L98" s="95">
        <f t="shared" si="10"/>
        <v>13272</v>
      </c>
      <c r="M98" s="95">
        <f t="shared" si="10"/>
        <v>13272</v>
      </c>
      <c r="N98" s="95">
        <f t="shared" si="10"/>
        <v>1.65</v>
      </c>
      <c r="O98" s="95">
        <f t="shared" si="10"/>
        <v>78.6</v>
      </c>
      <c r="P98" s="95">
        <f t="shared" si="10"/>
        <v>4549.60375</v>
      </c>
      <c r="Q98" s="95">
        <f t="shared" si="10"/>
        <v>0</v>
      </c>
      <c r="R98" s="95">
        <f t="shared" si="10"/>
        <v>0</v>
      </c>
      <c r="S98" s="95">
        <f t="shared" si="10"/>
        <v>0</v>
      </c>
      <c r="T98" s="95">
        <f t="shared" si="10"/>
        <v>172490.059753125</v>
      </c>
      <c r="U98" s="95">
        <f t="shared" si="10"/>
        <v>1928484.261034375</v>
      </c>
    </row>
    <row r="99" spans="1:21" ht="27" customHeight="1">
      <c r="A99" s="52">
        <v>70</v>
      </c>
      <c r="B99" s="126" t="s">
        <v>276</v>
      </c>
      <c r="C99" s="76" t="s">
        <v>21</v>
      </c>
      <c r="D99" s="76" t="s">
        <v>136</v>
      </c>
      <c r="E99" s="64" t="s">
        <v>208</v>
      </c>
      <c r="F99" s="100" t="s">
        <v>209</v>
      </c>
      <c r="G99" s="41" t="s">
        <v>73</v>
      </c>
      <c r="H99" s="140">
        <f>5.21*17697</f>
        <v>92201.37</v>
      </c>
      <c r="I99" s="142">
        <f aca="true" t="shared" si="11" ref="I99:I104">H99/72</f>
        <v>1280.5745833333333</v>
      </c>
      <c r="J99" s="98">
        <v>19.8</v>
      </c>
      <c r="K99" s="142">
        <f aca="true" t="shared" si="12" ref="K99:K104">I99*J99</f>
        <v>25355.37675</v>
      </c>
      <c r="L99" s="143"/>
      <c r="M99" s="143"/>
      <c r="N99" s="9"/>
      <c r="O99" s="9"/>
      <c r="P99" s="147"/>
      <c r="Q99" s="147"/>
      <c r="R99" s="147"/>
      <c r="S99" s="147"/>
      <c r="T99" s="146">
        <f aca="true" t="shared" si="13" ref="T99:T104">K99*10%</f>
        <v>2535.537675</v>
      </c>
      <c r="U99" s="146">
        <f aca="true" t="shared" si="14" ref="U99:U104">K99+L99+M99+P99+Q99+R99+S99+T99</f>
        <v>27890.914425</v>
      </c>
    </row>
    <row r="100" spans="1:21" ht="27" customHeight="1">
      <c r="A100" s="48">
        <v>71</v>
      </c>
      <c r="B100" s="126" t="s">
        <v>276</v>
      </c>
      <c r="C100" s="138" t="s">
        <v>21</v>
      </c>
      <c r="D100" s="122" t="s">
        <v>439</v>
      </c>
      <c r="E100" s="72" t="s">
        <v>440</v>
      </c>
      <c r="F100" s="112" t="s">
        <v>215</v>
      </c>
      <c r="G100" s="49" t="s">
        <v>73</v>
      </c>
      <c r="H100" s="142">
        <f>4.93*17697</f>
        <v>87246.20999999999</v>
      </c>
      <c r="I100" s="142">
        <f t="shared" si="11"/>
        <v>1211.7529166666666</v>
      </c>
      <c r="J100" s="53">
        <v>3</v>
      </c>
      <c r="K100" s="142">
        <f t="shared" si="12"/>
        <v>3635.25875</v>
      </c>
      <c r="L100" s="144"/>
      <c r="M100" s="144"/>
      <c r="N100" s="113"/>
      <c r="O100" s="113"/>
      <c r="P100" s="148"/>
      <c r="Q100" s="148"/>
      <c r="R100" s="148"/>
      <c r="S100" s="148"/>
      <c r="T100" s="146">
        <f t="shared" si="13"/>
        <v>363.52587500000004</v>
      </c>
      <c r="U100" s="146">
        <f t="shared" si="14"/>
        <v>3998.7846250000002</v>
      </c>
    </row>
    <row r="101" spans="1:21" ht="45" customHeight="1">
      <c r="A101" s="52">
        <v>72</v>
      </c>
      <c r="B101" s="126" t="s">
        <v>276</v>
      </c>
      <c r="C101" s="61" t="s">
        <v>21</v>
      </c>
      <c r="D101" s="61" t="s">
        <v>164</v>
      </c>
      <c r="E101" s="61" t="s">
        <v>277</v>
      </c>
      <c r="F101" s="8" t="s">
        <v>278</v>
      </c>
      <c r="G101" s="26" t="s">
        <v>279</v>
      </c>
      <c r="H101" s="145">
        <f>4.84*17697</f>
        <v>85653.48</v>
      </c>
      <c r="I101" s="142">
        <f t="shared" si="11"/>
        <v>1189.6316666666667</v>
      </c>
      <c r="J101" s="26">
        <v>9.9</v>
      </c>
      <c r="K101" s="142">
        <f t="shared" si="12"/>
        <v>11777.353500000001</v>
      </c>
      <c r="L101" s="144"/>
      <c r="M101" s="144"/>
      <c r="N101" s="113"/>
      <c r="O101" s="113"/>
      <c r="P101" s="148"/>
      <c r="Q101" s="148"/>
      <c r="R101" s="148"/>
      <c r="S101" s="148"/>
      <c r="T101" s="146">
        <f t="shared" si="13"/>
        <v>1177.7353500000002</v>
      </c>
      <c r="U101" s="146">
        <f t="shared" si="14"/>
        <v>12955.088850000002</v>
      </c>
    </row>
    <row r="102" spans="1:21" s="42" customFormat="1" ht="39.75" customHeight="1">
      <c r="A102" s="48">
        <v>73</v>
      </c>
      <c r="B102" s="126" t="s">
        <v>276</v>
      </c>
      <c r="C102" s="61" t="s">
        <v>21</v>
      </c>
      <c r="D102" s="74" t="s">
        <v>280</v>
      </c>
      <c r="E102" s="66" t="s">
        <v>281</v>
      </c>
      <c r="F102" s="31" t="s">
        <v>282</v>
      </c>
      <c r="G102" s="26" t="s">
        <v>279</v>
      </c>
      <c r="H102" s="151">
        <f>5.31*17697</f>
        <v>93971.06999999999</v>
      </c>
      <c r="I102" s="142">
        <f t="shared" si="11"/>
        <v>1305.15375</v>
      </c>
      <c r="J102" s="54">
        <v>6.3</v>
      </c>
      <c r="K102" s="142">
        <f t="shared" si="12"/>
        <v>8222.468625</v>
      </c>
      <c r="L102" s="140"/>
      <c r="M102" s="140"/>
      <c r="N102" s="97"/>
      <c r="O102" s="97"/>
      <c r="P102" s="93"/>
      <c r="Q102" s="93"/>
      <c r="R102" s="93"/>
      <c r="S102" s="93"/>
      <c r="T102" s="146">
        <f t="shared" si="13"/>
        <v>822.2468625</v>
      </c>
      <c r="U102" s="146">
        <f t="shared" si="14"/>
        <v>9044.7154875</v>
      </c>
    </row>
    <row r="103" spans="1:21" s="51" customFormat="1" ht="38.25" customHeight="1">
      <c r="A103" s="48">
        <v>74</v>
      </c>
      <c r="B103" s="126" t="s">
        <v>276</v>
      </c>
      <c r="C103" s="61" t="s">
        <v>21</v>
      </c>
      <c r="D103" s="62" t="s">
        <v>113</v>
      </c>
      <c r="E103" s="129" t="s">
        <v>255</v>
      </c>
      <c r="F103" s="114" t="s">
        <v>230</v>
      </c>
      <c r="G103" s="55" t="s">
        <v>279</v>
      </c>
      <c r="H103" s="151">
        <f>5.12*17697</f>
        <v>90608.64</v>
      </c>
      <c r="I103" s="142">
        <f t="shared" si="11"/>
        <v>1258.4533333333334</v>
      </c>
      <c r="J103" s="115">
        <v>9.3</v>
      </c>
      <c r="K103" s="142">
        <f t="shared" si="12"/>
        <v>11703.616000000002</v>
      </c>
      <c r="L103" s="142"/>
      <c r="M103" s="142"/>
      <c r="N103" s="111"/>
      <c r="O103" s="111"/>
      <c r="P103" s="146"/>
      <c r="Q103" s="146"/>
      <c r="R103" s="146"/>
      <c r="S103" s="146"/>
      <c r="T103" s="146">
        <f t="shared" si="13"/>
        <v>1170.3616000000002</v>
      </c>
      <c r="U103" s="146">
        <f t="shared" si="14"/>
        <v>12873.977600000002</v>
      </c>
    </row>
    <row r="104" spans="1:21" ht="18" customHeight="1">
      <c r="A104" s="52">
        <v>75</v>
      </c>
      <c r="B104" s="126" t="s">
        <v>276</v>
      </c>
      <c r="C104" s="61" t="s">
        <v>21</v>
      </c>
      <c r="D104" s="61"/>
      <c r="E104" s="61"/>
      <c r="F104" s="9" t="s">
        <v>182</v>
      </c>
      <c r="G104" s="26" t="s">
        <v>279</v>
      </c>
      <c r="H104" s="145">
        <f>4.84*17697</f>
        <v>85653.48</v>
      </c>
      <c r="I104" s="142">
        <f t="shared" si="11"/>
        <v>1189.6316666666667</v>
      </c>
      <c r="J104" s="8">
        <v>9.3</v>
      </c>
      <c r="K104" s="142">
        <f t="shared" si="12"/>
        <v>11063.5745</v>
      </c>
      <c r="L104" s="143"/>
      <c r="M104" s="143"/>
      <c r="N104" s="9"/>
      <c r="O104" s="9"/>
      <c r="P104" s="147"/>
      <c r="Q104" s="147"/>
      <c r="R104" s="147"/>
      <c r="S104" s="147"/>
      <c r="T104" s="146">
        <f t="shared" si="13"/>
        <v>1106.3574500000002</v>
      </c>
      <c r="U104" s="146">
        <f t="shared" si="14"/>
        <v>12169.93195</v>
      </c>
    </row>
    <row r="105" spans="1:21" ht="15">
      <c r="A105" s="8"/>
      <c r="B105" s="257"/>
      <c r="C105" s="257"/>
      <c r="D105" s="257"/>
      <c r="E105" s="258"/>
      <c r="F105" s="12"/>
      <c r="G105" s="11"/>
      <c r="H105" s="141"/>
      <c r="I105" s="141"/>
      <c r="J105" s="110">
        <f aca="true" t="shared" si="15" ref="J105:U105">SUM(J99:J104)</f>
        <v>57.599999999999994</v>
      </c>
      <c r="K105" s="95">
        <f t="shared" si="15"/>
        <v>71757.648125</v>
      </c>
      <c r="L105" s="95">
        <f t="shared" si="15"/>
        <v>0</v>
      </c>
      <c r="M105" s="95">
        <f t="shared" si="15"/>
        <v>0</v>
      </c>
      <c r="N105" s="95">
        <f t="shared" si="15"/>
        <v>0</v>
      </c>
      <c r="O105" s="95">
        <f t="shared" si="15"/>
        <v>0</v>
      </c>
      <c r="P105" s="95">
        <f t="shared" si="15"/>
        <v>0</v>
      </c>
      <c r="Q105" s="95">
        <f t="shared" si="15"/>
        <v>0</v>
      </c>
      <c r="R105" s="95">
        <f t="shared" si="15"/>
        <v>0</v>
      </c>
      <c r="S105" s="95">
        <f t="shared" si="15"/>
        <v>0</v>
      </c>
      <c r="T105" s="95">
        <f t="shared" si="15"/>
        <v>7175.7648125000005</v>
      </c>
      <c r="U105" s="95">
        <f t="shared" si="15"/>
        <v>78933.4129375</v>
      </c>
    </row>
    <row r="106" spans="1:21" ht="18" customHeight="1">
      <c r="A106" s="8"/>
      <c r="B106" s="242" t="s">
        <v>283</v>
      </c>
      <c r="C106" s="243"/>
      <c r="D106" s="243"/>
      <c r="E106" s="244"/>
      <c r="F106" s="12"/>
      <c r="G106" s="11"/>
      <c r="H106" s="141"/>
      <c r="I106" s="141"/>
      <c r="J106" s="116">
        <v>1570.1</v>
      </c>
      <c r="K106" s="95">
        <f aca="true" t="shared" si="16" ref="K106:U106">K98+K105</f>
        <v>1796658.24565625</v>
      </c>
      <c r="L106" s="95">
        <f t="shared" si="16"/>
        <v>13272</v>
      </c>
      <c r="M106" s="95">
        <f t="shared" si="16"/>
        <v>13272</v>
      </c>
      <c r="N106" s="95">
        <f t="shared" si="16"/>
        <v>1.65</v>
      </c>
      <c r="O106" s="95">
        <f t="shared" si="16"/>
        <v>78.6</v>
      </c>
      <c r="P106" s="95">
        <f t="shared" si="16"/>
        <v>4549.60375</v>
      </c>
      <c r="Q106" s="95">
        <f t="shared" si="16"/>
        <v>0</v>
      </c>
      <c r="R106" s="95">
        <f t="shared" si="16"/>
        <v>0</v>
      </c>
      <c r="S106" s="95">
        <f t="shared" si="16"/>
        <v>0</v>
      </c>
      <c r="T106" s="95">
        <f t="shared" si="16"/>
        <v>179665.82456562502</v>
      </c>
      <c r="U106" s="95">
        <f t="shared" si="16"/>
        <v>2007417.673971875</v>
      </c>
    </row>
  </sheetData>
  <sheetProtection/>
  <mergeCells count="22">
    <mergeCell ref="M3:R3"/>
    <mergeCell ref="T22:T24"/>
    <mergeCell ref="U22:U24"/>
    <mergeCell ref="L23:L24"/>
    <mergeCell ref="M23:M24"/>
    <mergeCell ref="N23:P23"/>
    <mergeCell ref="Q23:Q24"/>
    <mergeCell ref="R23:R24"/>
    <mergeCell ref="S23:S24"/>
    <mergeCell ref="L22:S22"/>
    <mergeCell ref="F22:F24"/>
    <mergeCell ref="G22:G24"/>
    <mergeCell ref="H22:H24"/>
    <mergeCell ref="I22:I24"/>
    <mergeCell ref="J22:J24"/>
    <mergeCell ref="K22:K24"/>
    <mergeCell ref="B105:E105"/>
    <mergeCell ref="A22:A24"/>
    <mergeCell ref="B22:B24"/>
    <mergeCell ref="C22:C24"/>
    <mergeCell ref="D22:D24"/>
    <mergeCell ref="E22:E24"/>
  </mergeCells>
  <printOptions/>
  <pageMargins left="0.6299212598425197" right="0.2362204724409449" top="0.7480314960629921" bottom="0.15748031496062992" header="0.31496062992125984" footer="0.31496062992125984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view="pageBreakPreview" zoomScale="60" zoomScaleNormal="70" zoomScalePageLayoutView="0" workbookViewId="0" topLeftCell="A96">
      <selection activeCell="A104" sqref="A104:IV107"/>
    </sheetView>
  </sheetViews>
  <sheetFormatPr defaultColWidth="9.00390625" defaultRowHeight="12.75"/>
  <cols>
    <col min="1" max="1" width="3.125" style="51" customWidth="1"/>
    <col min="2" max="2" width="27.25390625" style="51" customWidth="1"/>
    <col min="3" max="3" width="14.25390625" style="51" customWidth="1"/>
    <col min="4" max="4" width="25.25390625" style="51" customWidth="1"/>
    <col min="5" max="5" width="22.25390625" style="51" customWidth="1"/>
    <col min="6" max="6" width="13.25390625" style="221" customWidth="1"/>
    <col min="7" max="7" width="10.75390625" style="51" customWidth="1"/>
    <col min="8" max="8" width="16.875" style="51" customWidth="1"/>
    <col min="9" max="9" width="10.00390625" style="51" customWidth="1"/>
    <col min="10" max="10" width="14.375" style="222" customWidth="1"/>
    <col min="11" max="11" width="13.00390625" style="51" customWidth="1"/>
    <col min="12" max="13" width="9.125" style="51" customWidth="1"/>
    <col min="14" max="15" width="8.625" style="51" customWidth="1"/>
    <col min="16" max="16" width="10.00390625" style="51" bestFit="1" customWidth="1"/>
    <col min="17" max="17" width="26.375" style="51" customWidth="1"/>
    <col min="18" max="18" width="27.25390625" style="51" customWidth="1"/>
    <col min="19" max="19" width="15.00390625" style="51" customWidth="1"/>
    <col min="20" max="20" width="10.00390625" style="51" bestFit="1" customWidth="1"/>
    <col min="21" max="21" width="10.75390625" style="51" customWidth="1"/>
    <col min="22" max="16384" width="9.125" style="51" customWidth="1"/>
  </cols>
  <sheetData>
    <row r="1" spans="1:21" ht="15">
      <c r="A1" s="5" t="s">
        <v>23</v>
      </c>
      <c r="B1" s="5"/>
      <c r="C1" s="5"/>
      <c r="D1" s="6"/>
      <c r="E1" s="6"/>
      <c r="F1" s="22"/>
      <c r="G1" s="6"/>
      <c r="H1" s="6"/>
      <c r="I1" s="6"/>
      <c r="J1" s="152"/>
      <c r="K1" s="6"/>
      <c r="L1" s="6"/>
      <c r="M1" s="5" t="s">
        <v>11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284</v>
      </c>
      <c r="B2" s="5"/>
      <c r="C2" s="5"/>
      <c r="D2" s="6"/>
      <c r="E2" s="6"/>
      <c r="F2" s="22"/>
      <c r="G2" s="6"/>
      <c r="H2" s="6"/>
      <c r="I2" s="6"/>
      <c r="J2" s="152"/>
      <c r="K2" s="6"/>
      <c r="L2" s="6"/>
      <c r="M2" s="5" t="s">
        <v>24</v>
      </c>
      <c r="N2" s="5"/>
      <c r="O2" s="5"/>
      <c r="P2" s="5"/>
      <c r="Q2" s="5"/>
      <c r="R2" s="5"/>
      <c r="S2" s="5"/>
      <c r="T2" s="6"/>
      <c r="U2" s="6"/>
    </row>
    <row r="3" spans="1:21" ht="15">
      <c r="A3" s="5" t="s">
        <v>285</v>
      </c>
      <c r="B3" s="5"/>
      <c r="C3" s="5"/>
      <c r="D3" s="6"/>
      <c r="E3" s="6"/>
      <c r="F3" s="22" t="s">
        <v>3</v>
      </c>
      <c r="G3" s="6"/>
      <c r="H3" s="6"/>
      <c r="I3" s="6"/>
      <c r="J3" s="152"/>
      <c r="K3" s="6"/>
      <c r="L3" s="6"/>
      <c r="M3" s="5" t="s">
        <v>370</v>
      </c>
      <c r="N3" s="5"/>
      <c r="O3" s="5"/>
      <c r="P3" s="5"/>
      <c r="Q3" s="5"/>
      <c r="R3" s="5"/>
      <c r="S3" s="5"/>
      <c r="T3" s="6"/>
      <c r="U3" s="6"/>
    </row>
    <row r="4" spans="1:21" ht="15">
      <c r="A4" s="5" t="s">
        <v>287</v>
      </c>
      <c r="B4" s="5"/>
      <c r="C4" s="5"/>
      <c r="D4" s="6"/>
      <c r="E4" s="6"/>
      <c r="F4" s="22"/>
      <c r="G4" s="6"/>
      <c r="H4" s="6"/>
      <c r="I4" s="6"/>
      <c r="J4" s="152"/>
      <c r="K4" s="6"/>
      <c r="L4" s="6"/>
      <c r="M4" s="5" t="s">
        <v>30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288</v>
      </c>
      <c r="B5" s="5"/>
      <c r="C5" s="5"/>
      <c r="D5" s="6"/>
      <c r="E5" s="6"/>
      <c r="F5" s="22" t="s">
        <v>4</v>
      </c>
      <c r="G5" s="6"/>
      <c r="H5" s="6"/>
      <c r="I5" s="6"/>
      <c r="J5" s="152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6"/>
      <c r="C6" s="6"/>
      <c r="D6" s="6"/>
      <c r="E6" s="6"/>
      <c r="F6" s="22"/>
      <c r="G6" s="6"/>
      <c r="H6" s="6"/>
      <c r="I6" s="6"/>
      <c r="J6" s="152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>
      <c r="A7" s="203"/>
      <c r="B7" s="203"/>
      <c r="C7" s="203"/>
      <c r="D7" s="203"/>
      <c r="E7" s="203"/>
      <c r="F7" s="204"/>
      <c r="G7" s="203"/>
      <c r="H7" s="203"/>
      <c r="I7" s="203"/>
      <c r="J7" s="205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ht="15">
      <c r="A8" s="203"/>
      <c r="B8" s="203"/>
      <c r="C8" s="203"/>
      <c r="D8" s="203"/>
      <c r="E8" s="203"/>
      <c r="F8" s="204" t="s">
        <v>29</v>
      </c>
      <c r="G8" s="203"/>
      <c r="H8" s="203"/>
      <c r="I8" s="203"/>
      <c r="J8" s="205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ht="15">
      <c r="A9" s="203"/>
      <c r="B9" s="203"/>
      <c r="C9" s="203"/>
      <c r="D9" s="203"/>
      <c r="E9" s="203"/>
      <c r="F9" s="206" t="s">
        <v>4</v>
      </c>
      <c r="G9" s="207"/>
      <c r="H9" s="207"/>
      <c r="I9" s="207"/>
      <c r="J9" s="205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ht="15">
      <c r="A10" s="203"/>
      <c r="B10" s="203"/>
      <c r="C10" s="203"/>
      <c r="D10" s="203"/>
      <c r="E10" s="203"/>
      <c r="F10" s="204"/>
      <c r="G10" s="203"/>
      <c r="H10" s="203"/>
      <c r="I10" s="203"/>
      <c r="J10" s="205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ht="15">
      <c r="A11" s="203"/>
      <c r="B11" s="203"/>
      <c r="C11" s="203"/>
      <c r="D11" s="203"/>
      <c r="E11" s="203"/>
      <c r="F11" s="204"/>
      <c r="G11" s="203"/>
      <c r="H11" s="203"/>
      <c r="I11" s="203"/>
      <c r="J11" s="205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ht="15">
      <c r="A12" s="203"/>
      <c r="B12" s="203"/>
      <c r="C12" s="203"/>
      <c r="D12" s="203"/>
      <c r="E12" s="203"/>
      <c r="F12" s="204"/>
      <c r="G12" s="203"/>
      <c r="H12" s="203"/>
      <c r="I12" s="203"/>
      <c r="J12" s="205"/>
      <c r="K12" s="203"/>
      <c r="L12" s="203"/>
      <c r="N12" s="203"/>
      <c r="O12" s="203"/>
      <c r="P12" s="203" t="s">
        <v>5</v>
      </c>
      <c r="Q12" s="203"/>
      <c r="R12" s="203"/>
      <c r="S12" s="203"/>
      <c r="T12" s="203"/>
      <c r="U12" s="203"/>
    </row>
    <row r="13" spans="1:21" ht="15">
      <c r="A13" s="203"/>
      <c r="B13" s="203"/>
      <c r="C13" s="203"/>
      <c r="D13" s="203"/>
      <c r="E13" s="203"/>
      <c r="F13" s="204"/>
      <c r="G13" s="203"/>
      <c r="H13" s="203"/>
      <c r="I13" s="203"/>
      <c r="J13" s="205"/>
      <c r="K13" s="203"/>
      <c r="L13" s="203"/>
      <c r="N13" s="203"/>
      <c r="O13" s="203"/>
      <c r="P13" s="203" t="s">
        <v>441</v>
      </c>
      <c r="Q13" s="203"/>
      <c r="R13" s="203"/>
      <c r="S13" s="203"/>
      <c r="T13" s="203"/>
      <c r="U13" s="203"/>
    </row>
    <row r="14" spans="1:21" ht="15">
      <c r="A14" s="203"/>
      <c r="B14" s="203"/>
      <c r="C14" s="203"/>
      <c r="D14" s="203"/>
      <c r="E14" s="203"/>
      <c r="F14" s="204"/>
      <c r="G14" s="203"/>
      <c r="H14" s="203"/>
      <c r="I14" s="203"/>
      <c r="J14" s="205"/>
      <c r="K14" s="203"/>
      <c r="L14" s="203"/>
      <c r="N14" s="203"/>
      <c r="O14" s="203"/>
      <c r="P14" s="203" t="s">
        <v>33</v>
      </c>
      <c r="Q14" s="203"/>
      <c r="R14" s="203"/>
      <c r="S14" s="203"/>
      <c r="T14" s="203"/>
      <c r="U14" s="203"/>
    </row>
    <row r="15" spans="1:21" ht="15">
      <c r="A15" s="203"/>
      <c r="B15" s="203"/>
      <c r="C15" s="203"/>
      <c r="D15" s="203"/>
      <c r="E15" s="203"/>
      <c r="F15" s="204"/>
      <c r="G15" s="203"/>
      <c r="H15" s="203"/>
      <c r="I15" s="203"/>
      <c r="J15" s="205"/>
      <c r="K15" s="203"/>
      <c r="L15" s="203"/>
      <c r="N15" s="203"/>
      <c r="O15" s="203"/>
      <c r="P15" s="203" t="s">
        <v>372</v>
      </c>
      <c r="Q15" s="203"/>
      <c r="R15" s="203"/>
      <c r="S15" s="203"/>
      <c r="T15" s="203"/>
      <c r="U15" s="203"/>
    </row>
    <row r="16" spans="1:21" ht="15">
      <c r="A16" s="203"/>
      <c r="B16" s="203"/>
      <c r="C16" s="203"/>
      <c r="D16" s="203"/>
      <c r="E16" s="203"/>
      <c r="F16" s="204"/>
      <c r="G16" s="203"/>
      <c r="H16" s="203"/>
      <c r="I16" s="203"/>
      <c r="J16" s="205"/>
      <c r="K16" s="203"/>
      <c r="L16" s="203"/>
      <c r="N16" s="203"/>
      <c r="O16" s="203"/>
      <c r="P16" s="203" t="s">
        <v>299</v>
      </c>
      <c r="Q16" s="203"/>
      <c r="R16" s="203"/>
      <c r="S16" s="203"/>
      <c r="T16" s="203"/>
      <c r="U16" s="203"/>
    </row>
    <row r="17" spans="1:21" ht="15">
      <c r="A17" s="203"/>
      <c r="B17" s="203"/>
      <c r="C17" s="203"/>
      <c r="D17" s="203"/>
      <c r="E17" s="203"/>
      <c r="F17" s="204"/>
      <c r="G17" s="203"/>
      <c r="H17" s="203"/>
      <c r="I17" s="203"/>
      <c r="J17" s="205"/>
      <c r="K17" s="203"/>
      <c r="L17" s="203"/>
      <c r="N17" s="203"/>
      <c r="O17" s="203"/>
      <c r="P17" s="203" t="s">
        <v>1</v>
      </c>
      <c r="Q17" s="203"/>
      <c r="R17" s="203"/>
      <c r="S17" s="203"/>
      <c r="T17" s="203"/>
      <c r="U17" s="203"/>
    </row>
    <row r="18" spans="1:21" ht="15">
      <c r="A18" s="203"/>
      <c r="B18" s="203"/>
      <c r="C18" s="203"/>
      <c r="D18" s="203"/>
      <c r="E18" s="203"/>
      <c r="F18" s="204"/>
      <c r="G18" s="203"/>
      <c r="H18" s="203"/>
      <c r="I18" s="203"/>
      <c r="J18" s="205"/>
      <c r="K18" s="203"/>
      <c r="L18" s="203"/>
      <c r="N18" s="203"/>
      <c r="O18" s="203"/>
      <c r="P18" s="203" t="s">
        <v>2</v>
      </c>
      <c r="Q18" s="203"/>
      <c r="R18" s="203"/>
      <c r="S18" s="203"/>
      <c r="T18" s="203"/>
      <c r="U18" s="203"/>
    </row>
    <row r="19" spans="1:21" ht="15">
      <c r="A19" s="203"/>
      <c r="B19" s="203"/>
      <c r="C19" s="203"/>
      <c r="D19" s="203"/>
      <c r="E19" s="203"/>
      <c r="F19" s="204"/>
      <c r="G19" s="203"/>
      <c r="H19" s="203"/>
      <c r="I19" s="203"/>
      <c r="J19" s="205"/>
      <c r="K19" s="203"/>
      <c r="L19" s="203"/>
      <c r="N19" s="203"/>
      <c r="O19" s="203"/>
      <c r="P19" s="203" t="s">
        <v>373</v>
      </c>
      <c r="Q19" s="203"/>
      <c r="R19" s="203"/>
      <c r="S19" s="203"/>
      <c r="T19" s="203"/>
      <c r="U19" s="203"/>
    </row>
    <row r="20" spans="1:21" ht="15">
      <c r="A20" s="203"/>
      <c r="B20" s="203"/>
      <c r="C20" s="203"/>
      <c r="D20" s="203"/>
      <c r="E20" s="203"/>
      <c r="F20" s="204"/>
      <c r="G20" s="203"/>
      <c r="H20" s="203"/>
      <c r="I20" s="203"/>
      <c r="J20" s="205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</row>
    <row r="21" spans="1:21" ht="15">
      <c r="A21" s="203"/>
      <c r="B21" s="203"/>
      <c r="C21" s="203"/>
      <c r="D21" s="203"/>
      <c r="E21" s="203"/>
      <c r="F21" s="204"/>
      <c r="G21" s="203"/>
      <c r="H21" s="203"/>
      <c r="I21" s="203"/>
      <c r="J21" s="205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1:21" ht="21.75" customHeight="1">
      <c r="A22" s="265" t="s">
        <v>0</v>
      </c>
      <c r="B22" s="265" t="s">
        <v>6</v>
      </c>
      <c r="C22" s="265" t="s">
        <v>289</v>
      </c>
      <c r="D22" s="265" t="s">
        <v>12</v>
      </c>
      <c r="E22" s="265" t="s">
        <v>7</v>
      </c>
      <c r="F22" s="265" t="s">
        <v>8</v>
      </c>
      <c r="G22" s="265" t="s">
        <v>27</v>
      </c>
      <c r="H22" s="265" t="s">
        <v>17</v>
      </c>
      <c r="I22" s="265" t="s">
        <v>22</v>
      </c>
      <c r="J22" s="268" t="s">
        <v>9</v>
      </c>
      <c r="K22" s="265" t="s">
        <v>18</v>
      </c>
      <c r="L22" s="264" t="s">
        <v>10</v>
      </c>
      <c r="M22" s="264"/>
      <c r="N22" s="264"/>
      <c r="O22" s="264"/>
      <c r="P22" s="264"/>
      <c r="Q22" s="264"/>
      <c r="R22" s="264"/>
      <c r="S22" s="264"/>
      <c r="T22" s="265" t="s">
        <v>28</v>
      </c>
      <c r="U22" s="265" t="s">
        <v>15</v>
      </c>
    </row>
    <row r="23" spans="1:21" ht="22.5" customHeight="1">
      <c r="A23" s="266"/>
      <c r="B23" s="266"/>
      <c r="C23" s="266"/>
      <c r="D23" s="266"/>
      <c r="E23" s="266"/>
      <c r="F23" s="266"/>
      <c r="G23" s="266"/>
      <c r="H23" s="266"/>
      <c r="I23" s="266"/>
      <c r="J23" s="269"/>
      <c r="K23" s="266"/>
      <c r="L23" s="265" t="s">
        <v>13</v>
      </c>
      <c r="M23" s="265" t="s">
        <v>14</v>
      </c>
      <c r="N23" s="264" t="s">
        <v>16</v>
      </c>
      <c r="O23" s="264"/>
      <c r="P23" s="264"/>
      <c r="Q23" s="265" t="s">
        <v>31</v>
      </c>
      <c r="R23" s="265" t="s">
        <v>32</v>
      </c>
      <c r="S23" s="265" t="s">
        <v>26</v>
      </c>
      <c r="T23" s="266"/>
      <c r="U23" s="266"/>
    </row>
    <row r="24" spans="1:21" ht="30" customHeight="1">
      <c r="A24" s="267"/>
      <c r="B24" s="267"/>
      <c r="C24" s="267"/>
      <c r="D24" s="266"/>
      <c r="E24" s="267"/>
      <c r="F24" s="266"/>
      <c r="G24" s="267"/>
      <c r="H24" s="267"/>
      <c r="I24" s="267"/>
      <c r="J24" s="270"/>
      <c r="K24" s="267"/>
      <c r="L24" s="267"/>
      <c r="M24" s="267"/>
      <c r="N24" s="208" t="s">
        <v>19</v>
      </c>
      <c r="O24" s="208" t="s">
        <v>25</v>
      </c>
      <c r="P24" s="208" t="s">
        <v>20</v>
      </c>
      <c r="Q24" s="267"/>
      <c r="R24" s="267"/>
      <c r="S24" s="267"/>
      <c r="T24" s="267"/>
      <c r="U24" s="267"/>
    </row>
    <row r="25" spans="1:21" ht="48.75" customHeight="1">
      <c r="A25" s="48">
        <v>1</v>
      </c>
      <c r="B25" s="126" t="s">
        <v>52</v>
      </c>
      <c r="C25" s="138" t="s">
        <v>21</v>
      </c>
      <c r="D25" s="126" t="s">
        <v>185</v>
      </c>
      <c r="E25" s="126" t="s">
        <v>186</v>
      </c>
      <c r="F25" s="156" t="s">
        <v>187</v>
      </c>
      <c r="G25" s="50" t="s">
        <v>73</v>
      </c>
      <c r="H25" s="196">
        <f>4.57*17697</f>
        <v>80875.29000000001</v>
      </c>
      <c r="I25" s="196">
        <f>H25/72</f>
        <v>1123.2679166666667</v>
      </c>
      <c r="J25" s="234">
        <v>39.6</v>
      </c>
      <c r="K25" s="196">
        <f>I25*J25</f>
        <v>44481.4095</v>
      </c>
      <c r="L25" s="196"/>
      <c r="M25" s="196"/>
      <c r="N25" s="146"/>
      <c r="O25" s="146"/>
      <c r="P25" s="146"/>
      <c r="Q25" s="196"/>
      <c r="R25" s="196"/>
      <c r="S25" s="196"/>
      <c r="T25" s="196">
        <f>K25*10%</f>
        <v>4448.14095</v>
      </c>
      <c r="U25" s="196">
        <f>K25+L25+M25+P25+Q25+R25+S25+T25</f>
        <v>48929.55045</v>
      </c>
    </row>
    <row r="26" spans="1:21" ht="62.25" customHeight="1">
      <c r="A26" s="48">
        <v>2</v>
      </c>
      <c r="B26" s="128" t="s">
        <v>269</v>
      </c>
      <c r="C26" s="138" t="s">
        <v>21</v>
      </c>
      <c r="D26" s="168" t="s">
        <v>159</v>
      </c>
      <c r="E26" s="128" t="s">
        <v>158</v>
      </c>
      <c r="F26" s="154" t="s">
        <v>160</v>
      </c>
      <c r="G26" s="50" t="s">
        <v>73</v>
      </c>
      <c r="H26" s="196">
        <f>5.21*17697</f>
        <v>92201.37</v>
      </c>
      <c r="I26" s="196">
        <f aca="true" t="shared" si="0" ref="I26:I83">H26/72</f>
        <v>1280.5745833333333</v>
      </c>
      <c r="J26" s="234">
        <v>19.8</v>
      </c>
      <c r="K26" s="196">
        <f aca="true" t="shared" si="1" ref="K26:K83">I26*J26</f>
        <v>25355.37675</v>
      </c>
      <c r="L26" s="196"/>
      <c r="M26" s="196">
        <v>4424</v>
      </c>
      <c r="N26" s="146"/>
      <c r="O26" s="146"/>
      <c r="P26" s="146"/>
      <c r="Q26" s="196"/>
      <c r="R26" s="196"/>
      <c r="S26" s="196"/>
      <c r="T26" s="196">
        <f aca="true" t="shared" si="2" ref="T26:T83">K26*10%</f>
        <v>2535.537675</v>
      </c>
      <c r="U26" s="196">
        <f aca="true" t="shared" si="3" ref="U26:U83">K26+L26+M26+P26+Q26+R26+S26+T26</f>
        <v>32314.914425</v>
      </c>
    </row>
    <row r="27" spans="1:21" ht="78.75" customHeight="1">
      <c r="A27" s="48">
        <v>3</v>
      </c>
      <c r="B27" s="128" t="s">
        <v>374</v>
      </c>
      <c r="C27" s="138" t="s">
        <v>21</v>
      </c>
      <c r="D27" s="166" t="s">
        <v>74</v>
      </c>
      <c r="E27" s="128" t="s">
        <v>75</v>
      </c>
      <c r="F27" s="154" t="s">
        <v>76</v>
      </c>
      <c r="G27" s="50" t="s">
        <v>73</v>
      </c>
      <c r="H27" s="196">
        <f>5.21*17697</f>
        <v>92201.37</v>
      </c>
      <c r="I27" s="196">
        <f t="shared" si="0"/>
        <v>1280.5745833333333</v>
      </c>
      <c r="J27" s="234">
        <v>22.8</v>
      </c>
      <c r="K27" s="196">
        <f t="shared" si="1"/>
        <v>29197.1005</v>
      </c>
      <c r="L27" s="196"/>
      <c r="M27" s="196"/>
      <c r="N27" s="146"/>
      <c r="O27" s="146"/>
      <c r="P27" s="146"/>
      <c r="Q27" s="196"/>
      <c r="R27" s="196"/>
      <c r="S27" s="196"/>
      <c r="T27" s="196">
        <f t="shared" si="2"/>
        <v>2919.71005</v>
      </c>
      <c r="U27" s="196">
        <f t="shared" si="3"/>
        <v>32116.810550000002</v>
      </c>
    </row>
    <row r="28" spans="1:21" ht="62.25" customHeight="1">
      <c r="A28" s="48">
        <v>4</v>
      </c>
      <c r="B28" s="128" t="s">
        <v>375</v>
      </c>
      <c r="C28" s="138" t="s">
        <v>21</v>
      </c>
      <c r="D28" s="166" t="s">
        <v>77</v>
      </c>
      <c r="E28" s="128" t="s">
        <v>78</v>
      </c>
      <c r="F28" s="49" t="s">
        <v>79</v>
      </c>
      <c r="G28" s="50" t="s">
        <v>73</v>
      </c>
      <c r="H28" s="196">
        <f>4.93*17697</f>
        <v>87246.20999999999</v>
      </c>
      <c r="I28" s="196">
        <f t="shared" si="0"/>
        <v>1211.7529166666666</v>
      </c>
      <c r="J28" s="234">
        <v>25.8</v>
      </c>
      <c r="K28" s="196">
        <f t="shared" si="1"/>
        <v>31263.22525</v>
      </c>
      <c r="L28" s="196"/>
      <c r="M28" s="196"/>
      <c r="N28" s="146"/>
      <c r="O28" s="146"/>
      <c r="P28" s="146"/>
      <c r="Q28" s="196"/>
      <c r="R28" s="196"/>
      <c r="S28" s="196"/>
      <c r="T28" s="196">
        <f t="shared" si="2"/>
        <v>3126.322525</v>
      </c>
      <c r="U28" s="196">
        <f t="shared" si="3"/>
        <v>34389.547775</v>
      </c>
    </row>
    <row r="29" spans="1:21" ht="79.5" customHeight="1">
      <c r="A29" s="48">
        <v>5</v>
      </c>
      <c r="B29" s="128" t="s">
        <v>376</v>
      </c>
      <c r="C29" s="138" t="s">
        <v>21</v>
      </c>
      <c r="D29" s="224" t="s">
        <v>80</v>
      </c>
      <c r="E29" s="128" t="s">
        <v>81</v>
      </c>
      <c r="F29" s="154" t="s">
        <v>82</v>
      </c>
      <c r="G29" s="50" t="s">
        <v>73</v>
      </c>
      <c r="H29" s="196">
        <f>5.03*17697</f>
        <v>89015.91</v>
      </c>
      <c r="I29" s="196">
        <f t="shared" si="0"/>
        <v>1236.3320833333335</v>
      </c>
      <c r="J29" s="234">
        <v>30.7</v>
      </c>
      <c r="K29" s="196">
        <f t="shared" si="1"/>
        <v>37955.39495833334</v>
      </c>
      <c r="L29" s="196"/>
      <c r="M29" s="196"/>
      <c r="N29" s="146"/>
      <c r="O29" s="146"/>
      <c r="P29" s="146"/>
      <c r="Q29" s="196"/>
      <c r="R29" s="196"/>
      <c r="S29" s="196"/>
      <c r="T29" s="196">
        <f t="shared" si="2"/>
        <v>3795.539495833334</v>
      </c>
      <c r="U29" s="196">
        <f t="shared" si="3"/>
        <v>41750.93445416667</v>
      </c>
    </row>
    <row r="30" spans="1:21" ht="51.75" customHeight="1">
      <c r="A30" s="48">
        <v>6</v>
      </c>
      <c r="B30" s="167" t="s">
        <v>377</v>
      </c>
      <c r="C30" s="179" t="s">
        <v>21</v>
      </c>
      <c r="D30" s="225" t="s">
        <v>193</v>
      </c>
      <c r="E30" s="126" t="s">
        <v>194</v>
      </c>
      <c r="F30" s="232" t="s">
        <v>195</v>
      </c>
      <c r="G30" s="49" t="s">
        <v>73</v>
      </c>
      <c r="H30" s="196">
        <f>5.31*17697</f>
        <v>93971.06999999999</v>
      </c>
      <c r="I30" s="196">
        <f t="shared" si="0"/>
        <v>1305.15375</v>
      </c>
      <c r="J30" s="234">
        <v>47.2</v>
      </c>
      <c r="K30" s="196">
        <f t="shared" si="1"/>
        <v>61603.257</v>
      </c>
      <c r="L30" s="196"/>
      <c r="M30" s="196"/>
      <c r="N30" s="146"/>
      <c r="O30" s="146"/>
      <c r="P30" s="146"/>
      <c r="Q30" s="196"/>
      <c r="R30" s="196"/>
      <c r="S30" s="196"/>
      <c r="T30" s="196">
        <f t="shared" si="2"/>
        <v>6160.3257</v>
      </c>
      <c r="U30" s="196">
        <f t="shared" si="3"/>
        <v>67763.5827</v>
      </c>
    </row>
    <row r="31" spans="1:21" ht="90">
      <c r="A31" s="48">
        <v>7</v>
      </c>
      <c r="B31" s="126" t="s">
        <v>378</v>
      </c>
      <c r="C31" s="138" t="s">
        <v>21</v>
      </c>
      <c r="D31" s="126" t="s">
        <v>128</v>
      </c>
      <c r="E31" s="126" t="s">
        <v>198</v>
      </c>
      <c r="F31" s="49" t="s">
        <v>123</v>
      </c>
      <c r="G31" s="50" t="s">
        <v>73</v>
      </c>
      <c r="H31" s="146">
        <f>4.84*17697</f>
        <v>85653.48</v>
      </c>
      <c r="I31" s="196">
        <f t="shared" si="0"/>
        <v>1189.6316666666667</v>
      </c>
      <c r="J31" s="235">
        <v>52</v>
      </c>
      <c r="K31" s="196">
        <f t="shared" si="1"/>
        <v>61860.846666666665</v>
      </c>
      <c r="L31" s="146"/>
      <c r="M31" s="146"/>
      <c r="N31" s="146"/>
      <c r="O31" s="146"/>
      <c r="P31" s="146"/>
      <c r="Q31" s="146"/>
      <c r="R31" s="146"/>
      <c r="S31" s="146"/>
      <c r="T31" s="196">
        <f t="shared" si="2"/>
        <v>6186.084666666667</v>
      </c>
      <c r="U31" s="196">
        <f t="shared" si="3"/>
        <v>68046.93133333333</v>
      </c>
    </row>
    <row r="32" spans="1:21" ht="61.5" customHeight="1">
      <c r="A32" s="48">
        <v>8</v>
      </c>
      <c r="B32" s="126" t="s">
        <v>56</v>
      </c>
      <c r="C32" s="138" t="s">
        <v>21</v>
      </c>
      <c r="D32" s="126" t="s">
        <v>180</v>
      </c>
      <c r="E32" s="126" t="s">
        <v>138</v>
      </c>
      <c r="F32" s="49" t="s">
        <v>139</v>
      </c>
      <c r="G32" s="49" t="s">
        <v>73</v>
      </c>
      <c r="H32" s="146">
        <f>5.03*17697</f>
        <v>89015.91</v>
      </c>
      <c r="I32" s="196">
        <f t="shared" si="0"/>
        <v>1236.3320833333335</v>
      </c>
      <c r="J32" s="235">
        <v>3.6</v>
      </c>
      <c r="K32" s="196">
        <f t="shared" si="1"/>
        <v>4450.7955</v>
      </c>
      <c r="L32" s="146"/>
      <c r="M32" s="146"/>
      <c r="N32" s="146"/>
      <c r="O32" s="146"/>
      <c r="P32" s="146"/>
      <c r="Q32" s="146"/>
      <c r="R32" s="146"/>
      <c r="S32" s="146"/>
      <c r="T32" s="196">
        <f t="shared" si="2"/>
        <v>445.07955000000004</v>
      </c>
      <c r="U32" s="196">
        <f t="shared" si="3"/>
        <v>4895.875050000001</v>
      </c>
    </row>
    <row r="33" spans="1:21" ht="39" customHeight="1">
      <c r="A33" s="48">
        <v>9</v>
      </c>
      <c r="B33" s="128" t="s">
        <v>267</v>
      </c>
      <c r="C33" s="126"/>
      <c r="D33" s="168"/>
      <c r="E33" s="126"/>
      <c r="F33" s="156" t="s">
        <v>182</v>
      </c>
      <c r="G33" s="50" t="s">
        <v>73</v>
      </c>
      <c r="H33" s="146">
        <f>4.84*17697</f>
        <v>85653.48</v>
      </c>
      <c r="I33" s="196">
        <f t="shared" si="0"/>
        <v>1189.6316666666667</v>
      </c>
      <c r="J33" s="235">
        <v>26.3</v>
      </c>
      <c r="K33" s="196">
        <f t="shared" si="1"/>
        <v>31287.312833333333</v>
      </c>
      <c r="L33" s="146"/>
      <c r="M33" s="146"/>
      <c r="N33" s="146"/>
      <c r="O33" s="146"/>
      <c r="P33" s="146"/>
      <c r="Q33" s="146"/>
      <c r="R33" s="146"/>
      <c r="S33" s="146"/>
      <c r="T33" s="196">
        <f t="shared" si="2"/>
        <v>3128.7312833333335</v>
      </c>
      <c r="U33" s="196">
        <f t="shared" si="3"/>
        <v>34416.044116666664</v>
      </c>
    </row>
    <row r="34" spans="1:21" ht="45">
      <c r="A34" s="48">
        <v>10</v>
      </c>
      <c r="B34" s="128" t="s">
        <v>204</v>
      </c>
      <c r="C34" s="126"/>
      <c r="D34" s="168"/>
      <c r="E34" s="167"/>
      <c r="F34" s="182" t="s">
        <v>182</v>
      </c>
      <c r="G34" s="49" t="s">
        <v>73</v>
      </c>
      <c r="H34" s="146">
        <f aca="true" t="shared" si="4" ref="H34:H42">4.84*17697</f>
        <v>85653.48</v>
      </c>
      <c r="I34" s="196">
        <f t="shared" si="0"/>
        <v>1189.6316666666667</v>
      </c>
      <c r="J34" s="235">
        <v>8.2</v>
      </c>
      <c r="K34" s="196">
        <f t="shared" si="1"/>
        <v>9754.979666666666</v>
      </c>
      <c r="L34" s="146"/>
      <c r="M34" s="146"/>
      <c r="N34" s="146"/>
      <c r="O34" s="146"/>
      <c r="P34" s="146"/>
      <c r="Q34" s="146"/>
      <c r="R34" s="146"/>
      <c r="S34" s="146"/>
      <c r="T34" s="196">
        <f t="shared" si="2"/>
        <v>975.4979666666667</v>
      </c>
      <c r="U34" s="196">
        <f t="shared" si="3"/>
        <v>10730.477633333332</v>
      </c>
    </row>
    <row r="35" spans="1:21" ht="30">
      <c r="A35" s="48">
        <v>11</v>
      </c>
      <c r="B35" s="128" t="s">
        <v>268</v>
      </c>
      <c r="C35" s="126"/>
      <c r="D35" s="168"/>
      <c r="E35" s="126"/>
      <c r="F35" s="156" t="s">
        <v>182</v>
      </c>
      <c r="G35" s="50" t="s">
        <v>297</v>
      </c>
      <c r="H35" s="146">
        <f>3.85*17697</f>
        <v>68133.45</v>
      </c>
      <c r="I35" s="196">
        <f t="shared" si="0"/>
        <v>946.2979166666667</v>
      </c>
      <c r="J35" s="235">
        <v>3.9</v>
      </c>
      <c r="K35" s="196">
        <f t="shared" si="1"/>
        <v>3690.561875</v>
      </c>
      <c r="L35" s="146"/>
      <c r="M35" s="146"/>
      <c r="N35" s="146"/>
      <c r="O35" s="146"/>
      <c r="P35" s="146"/>
      <c r="Q35" s="146"/>
      <c r="R35" s="146"/>
      <c r="S35" s="146"/>
      <c r="T35" s="196">
        <f t="shared" si="2"/>
        <v>369.0561875</v>
      </c>
      <c r="U35" s="196">
        <f t="shared" si="3"/>
        <v>4059.6180624999997</v>
      </c>
    </row>
    <row r="36" spans="1:21" ht="30">
      <c r="A36" s="48">
        <v>12</v>
      </c>
      <c r="B36" s="128" t="s">
        <v>379</v>
      </c>
      <c r="C36" s="126"/>
      <c r="D36" s="168"/>
      <c r="E36" s="126"/>
      <c r="F36" s="156" t="s">
        <v>182</v>
      </c>
      <c r="G36" s="49" t="s">
        <v>73</v>
      </c>
      <c r="H36" s="146">
        <f t="shared" si="4"/>
        <v>85653.48</v>
      </c>
      <c r="I36" s="196">
        <f t="shared" si="0"/>
        <v>1189.6316666666667</v>
      </c>
      <c r="J36" s="235">
        <v>3</v>
      </c>
      <c r="K36" s="196">
        <f t="shared" si="1"/>
        <v>3568.895</v>
      </c>
      <c r="L36" s="146"/>
      <c r="M36" s="146"/>
      <c r="N36" s="146"/>
      <c r="O36" s="146"/>
      <c r="P36" s="146"/>
      <c r="Q36" s="146"/>
      <c r="R36" s="146"/>
      <c r="S36" s="146"/>
      <c r="T36" s="196">
        <f t="shared" si="2"/>
        <v>356.8895</v>
      </c>
      <c r="U36" s="196">
        <f t="shared" si="3"/>
        <v>3925.7844999999998</v>
      </c>
    </row>
    <row r="37" spans="1:21" ht="30">
      <c r="A37" s="48">
        <v>13</v>
      </c>
      <c r="B37" s="128" t="s">
        <v>380</v>
      </c>
      <c r="C37" s="126"/>
      <c r="D37" s="168"/>
      <c r="E37" s="169"/>
      <c r="F37" s="156" t="s">
        <v>182</v>
      </c>
      <c r="G37" s="50" t="s">
        <v>73</v>
      </c>
      <c r="H37" s="146">
        <f>4.84*17697</f>
        <v>85653.48</v>
      </c>
      <c r="I37" s="196">
        <f t="shared" si="0"/>
        <v>1189.6316666666667</v>
      </c>
      <c r="J37" s="235">
        <v>7.2</v>
      </c>
      <c r="K37" s="196">
        <f t="shared" si="1"/>
        <v>8565.348</v>
      </c>
      <c r="L37" s="146"/>
      <c r="M37" s="146"/>
      <c r="N37" s="146"/>
      <c r="O37" s="146"/>
      <c r="P37" s="146"/>
      <c r="Q37" s="146"/>
      <c r="R37" s="146"/>
      <c r="S37" s="146"/>
      <c r="T37" s="196">
        <f t="shared" si="2"/>
        <v>856.5348</v>
      </c>
      <c r="U37" s="196">
        <f t="shared" si="3"/>
        <v>9421.8828</v>
      </c>
    </row>
    <row r="38" spans="1:21" ht="62.25" customHeight="1">
      <c r="A38" s="48">
        <v>14</v>
      </c>
      <c r="B38" s="128" t="s">
        <v>381</v>
      </c>
      <c r="C38" s="126"/>
      <c r="D38" s="168"/>
      <c r="E38" s="128"/>
      <c r="F38" s="156" t="s">
        <v>182</v>
      </c>
      <c r="G38" s="49" t="s">
        <v>297</v>
      </c>
      <c r="H38" s="146">
        <f>3.85*17697</f>
        <v>68133.45</v>
      </c>
      <c r="I38" s="196">
        <f t="shared" si="0"/>
        <v>946.2979166666667</v>
      </c>
      <c r="J38" s="235">
        <v>113.1</v>
      </c>
      <c r="K38" s="196">
        <f t="shared" si="1"/>
        <v>107026.294375</v>
      </c>
      <c r="L38" s="146"/>
      <c r="M38" s="146"/>
      <c r="N38" s="146"/>
      <c r="O38" s="146"/>
      <c r="P38" s="146"/>
      <c r="Q38" s="146"/>
      <c r="R38" s="146"/>
      <c r="S38" s="146"/>
      <c r="T38" s="196">
        <f t="shared" si="2"/>
        <v>10702.6294375</v>
      </c>
      <c r="U38" s="196">
        <f t="shared" si="3"/>
        <v>117728.9238125</v>
      </c>
    </row>
    <row r="39" spans="1:21" ht="30">
      <c r="A39" s="48">
        <v>15</v>
      </c>
      <c r="B39" s="128" t="s">
        <v>272</v>
      </c>
      <c r="C39" s="126"/>
      <c r="D39" s="168"/>
      <c r="E39" s="128"/>
      <c r="F39" s="156" t="s">
        <v>182</v>
      </c>
      <c r="G39" s="50" t="s">
        <v>73</v>
      </c>
      <c r="H39" s="146">
        <f t="shared" si="4"/>
        <v>85653.48</v>
      </c>
      <c r="I39" s="196">
        <f t="shared" si="0"/>
        <v>1189.6316666666667</v>
      </c>
      <c r="J39" s="235">
        <v>3.6</v>
      </c>
      <c r="K39" s="196">
        <f t="shared" si="1"/>
        <v>4282.674</v>
      </c>
      <c r="L39" s="146"/>
      <c r="M39" s="146"/>
      <c r="N39" s="146"/>
      <c r="O39" s="146"/>
      <c r="P39" s="146"/>
      <c r="Q39" s="146"/>
      <c r="R39" s="146"/>
      <c r="S39" s="146"/>
      <c r="T39" s="196">
        <f t="shared" si="2"/>
        <v>428.2674</v>
      </c>
      <c r="U39" s="196">
        <f t="shared" si="3"/>
        <v>4710.9414</v>
      </c>
    </row>
    <row r="40" spans="1:21" ht="75.75" customHeight="1">
      <c r="A40" s="48">
        <v>16</v>
      </c>
      <c r="B40" s="128" t="s">
        <v>382</v>
      </c>
      <c r="C40" s="126"/>
      <c r="D40" s="168"/>
      <c r="E40" s="128"/>
      <c r="F40" s="156" t="s">
        <v>182</v>
      </c>
      <c r="G40" s="49" t="s">
        <v>297</v>
      </c>
      <c r="H40" s="146">
        <f>3.85*17697</f>
        <v>68133.45</v>
      </c>
      <c r="I40" s="196">
        <f t="shared" si="0"/>
        <v>946.2979166666667</v>
      </c>
      <c r="J40" s="235">
        <v>47.6</v>
      </c>
      <c r="K40" s="196">
        <f t="shared" si="1"/>
        <v>45043.78083333333</v>
      </c>
      <c r="L40" s="146"/>
      <c r="M40" s="146"/>
      <c r="N40" s="146"/>
      <c r="O40" s="146"/>
      <c r="P40" s="146"/>
      <c r="Q40" s="146"/>
      <c r="R40" s="146"/>
      <c r="S40" s="146"/>
      <c r="T40" s="196">
        <f t="shared" si="2"/>
        <v>4504.378083333333</v>
      </c>
      <c r="U40" s="196">
        <f t="shared" si="3"/>
        <v>49548.15891666667</v>
      </c>
    </row>
    <row r="41" spans="1:21" ht="15">
      <c r="A41" s="48">
        <v>17</v>
      </c>
      <c r="B41" s="128" t="s">
        <v>68</v>
      </c>
      <c r="C41" s="126"/>
      <c r="D41" s="168"/>
      <c r="E41" s="128"/>
      <c r="F41" s="156" t="s">
        <v>182</v>
      </c>
      <c r="G41" s="50" t="s">
        <v>73</v>
      </c>
      <c r="H41" s="146">
        <f t="shared" si="4"/>
        <v>85653.48</v>
      </c>
      <c r="I41" s="196">
        <f t="shared" si="0"/>
        <v>1189.6316666666667</v>
      </c>
      <c r="J41" s="235">
        <v>7</v>
      </c>
      <c r="K41" s="196">
        <f t="shared" si="1"/>
        <v>8327.421666666667</v>
      </c>
      <c r="L41" s="146"/>
      <c r="M41" s="146"/>
      <c r="N41" s="146"/>
      <c r="O41" s="146"/>
      <c r="P41" s="146"/>
      <c r="Q41" s="146"/>
      <c r="R41" s="146"/>
      <c r="S41" s="146"/>
      <c r="T41" s="196">
        <f t="shared" si="2"/>
        <v>832.7421666666668</v>
      </c>
      <c r="U41" s="196">
        <f t="shared" si="3"/>
        <v>9160.163833333334</v>
      </c>
    </row>
    <row r="42" spans="1:21" ht="15">
      <c r="A42" s="48">
        <v>18</v>
      </c>
      <c r="B42" s="178" t="s">
        <v>69</v>
      </c>
      <c r="C42" s="126"/>
      <c r="D42" s="126"/>
      <c r="E42" s="128"/>
      <c r="F42" s="156" t="s">
        <v>182</v>
      </c>
      <c r="G42" s="50" t="s">
        <v>73</v>
      </c>
      <c r="H42" s="146">
        <f t="shared" si="4"/>
        <v>85653.48</v>
      </c>
      <c r="I42" s="196">
        <f t="shared" si="0"/>
        <v>1189.6316666666667</v>
      </c>
      <c r="J42" s="236">
        <v>4.5</v>
      </c>
      <c r="K42" s="196">
        <f t="shared" si="1"/>
        <v>5353.3425</v>
      </c>
      <c r="L42" s="146"/>
      <c r="M42" s="146"/>
      <c r="N42" s="146"/>
      <c r="O42" s="146"/>
      <c r="P42" s="146"/>
      <c r="Q42" s="146"/>
      <c r="R42" s="146"/>
      <c r="S42" s="146"/>
      <c r="T42" s="196">
        <f t="shared" si="2"/>
        <v>535.33425</v>
      </c>
      <c r="U42" s="196">
        <f t="shared" si="3"/>
        <v>5888.67675</v>
      </c>
    </row>
    <row r="43" spans="1:21" ht="30">
      <c r="A43" s="48">
        <v>19</v>
      </c>
      <c r="B43" s="128" t="s">
        <v>66</v>
      </c>
      <c r="C43" s="126"/>
      <c r="D43" s="126"/>
      <c r="E43" s="128"/>
      <c r="F43" s="156" t="s">
        <v>182</v>
      </c>
      <c r="G43" s="49" t="s">
        <v>297</v>
      </c>
      <c r="H43" s="146">
        <f>3.85*17697</f>
        <v>68133.45</v>
      </c>
      <c r="I43" s="196">
        <f t="shared" si="0"/>
        <v>946.2979166666667</v>
      </c>
      <c r="J43" s="235">
        <v>65.05</v>
      </c>
      <c r="K43" s="196">
        <f t="shared" si="1"/>
        <v>61556.67947916666</v>
      </c>
      <c r="L43" s="146"/>
      <c r="M43" s="146"/>
      <c r="N43" s="146"/>
      <c r="O43" s="146"/>
      <c r="P43" s="146"/>
      <c r="Q43" s="146"/>
      <c r="R43" s="146"/>
      <c r="S43" s="146"/>
      <c r="T43" s="196">
        <f t="shared" si="2"/>
        <v>6155.667947916667</v>
      </c>
      <c r="U43" s="196">
        <f t="shared" si="3"/>
        <v>67712.34742708332</v>
      </c>
    </row>
    <row r="44" spans="1:21" ht="55.5" customHeight="1">
      <c r="A44" s="48">
        <v>20</v>
      </c>
      <c r="B44" s="128" t="s">
        <v>383</v>
      </c>
      <c r="C44" s="138" t="s">
        <v>21</v>
      </c>
      <c r="D44" s="138" t="s">
        <v>172</v>
      </c>
      <c r="E44" s="128" t="s">
        <v>325</v>
      </c>
      <c r="F44" s="154" t="s">
        <v>326</v>
      </c>
      <c r="G44" s="50" t="s">
        <v>73</v>
      </c>
      <c r="H44" s="146">
        <f>4.66*17697</f>
        <v>82468.02</v>
      </c>
      <c r="I44" s="196">
        <f t="shared" si="0"/>
        <v>1145.3891666666668</v>
      </c>
      <c r="J44" s="235">
        <v>5.9</v>
      </c>
      <c r="K44" s="196">
        <f t="shared" si="1"/>
        <v>6757.7960833333345</v>
      </c>
      <c r="L44" s="146"/>
      <c r="M44" s="146"/>
      <c r="N44" s="146"/>
      <c r="O44" s="146"/>
      <c r="P44" s="146"/>
      <c r="Q44" s="146"/>
      <c r="R44" s="146"/>
      <c r="S44" s="146"/>
      <c r="T44" s="196">
        <f t="shared" si="2"/>
        <v>675.7796083333335</v>
      </c>
      <c r="U44" s="196">
        <f t="shared" si="3"/>
        <v>7433.575691666668</v>
      </c>
    </row>
    <row r="45" spans="1:21" ht="51">
      <c r="A45" s="48">
        <v>21</v>
      </c>
      <c r="B45" s="128" t="s">
        <v>384</v>
      </c>
      <c r="C45" s="138" t="s">
        <v>21</v>
      </c>
      <c r="D45" s="127" t="s">
        <v>83</v>
      </c>
      <c r="E45" s="128" t="s">
        <v>84</v>
      </c>
      <c r="F45" s="49" t="s">
        <v>85</v>
      </c>
      <c r="G45" s="50" t="s">
        <v>73</v>
      </c>
      <c r="H45" s="146">
        <f>4.75*17697</f>
        <v>84060.75</v>
      </c>
      <c r="I45" s="196">
        <f t="shared" si="0"/>
        <v>1167.5104166666667</v>
      </c>
      <c r="J45" s="235">
        <v>9</v>
      </c>
      <c r="K45" s="196">
        <f t="shared" si="1"/>
        <v>10507.59375</v>
      </c>
      <c r="L45" s="146"/>
      <c r="M45" s="146"/>
      <c r="N45" s="146"/>
      <c r="O45" s="146"/>
      <c r="P45" s="146"/>
      <c r="Q45" s="146"/>
      <c r="R45" s="146"/>
      <c r="S45" s="146"/>
      <c r="T45" s="196">
        <f t="shared" si="2"/>
        <v>1050.759375</v>
      </c>
      <c r="U45" s="196">
        <f t="shared" si="3"/>
        <v>11558.353125</v>
      </c>
    </row>
    <row r="46" spans="1:21" ht="65.25" customHeight="1">
      <c r="A46" s="48">
        <v>22</v>
      </c>
      <c r="B46" s="128" t="s">
        <v>385</v>
      </c>
      <c r="C46" s="138" t="s">
        <v>21</v>
      </c>
      <c r="D46" s="126" t="s">
        <v>128</v>
      </c>
      <c r="E46" s="128" t="s">
        <v>386</v>
      </c>
      <c r="F46" s="154" t="s">
        <v>387</v>
      </c>
      <c r="G46" s="50" t="s">
        <v>73</v>
      </c>
      <c r="H46" s="146">
        <f>4.93*17697</f>
        <v>87246.20999999999</v>
      </c>
      <c r="I46" s="196">
        <f t="shared" si="0"/>
        <v>1211.7529166666666</v>
      </c>
      <c r="J46" s="235">
        <v>21.6</v>
      </c>
      <c r="K46" s="196">
        <f t="shared" si="1"/>
        <v>26173.863</v>
      </c>
      <c r="L46" s="146"/>
      <c r="M46" s="146"/>
      <c r="N46" s="146"/>
      <c r="O46" s="146"/>
      <c r="P46" s="146"/>
      <c r="Q46" s="146"/>
      <c r="R46" s="146"/>
      <c r="S46" s="146"/>
      <c r="T46" s="196">
        <f t="shared" si="2"/>
        <v>2617.3863</v>
      </c>
      <c r="U46" s="196">
        <f t="shared" si="3"/>
        <v>28791.249300000003</v>
      </c>
    </row>
    <row r="47" spans="1:21" ht="80.25" customHeight="1">
      <c r="A47" s="48">
        <v>23</v>
      </c>
      <c r="B47" s="128" t="s">
        <v>329</v>
      </c>
      <c r="C47" s="138" t="s">
        <v>21</v>
      </c>
      <c r="D47" s="126" t="s">
        <v>211</v>
      </c>
      <c r="E47" s="128" t="s">
        <v>212</v>
      </c>
      <c r="F47" s="154" t="s">
        <v>213</v>
      </c>
      <c r="G47" s="50" t="s">
        <v>73</v>
      </c>
      <c r="H47" s="146">
        <f>4.49*17697</f>
        <v>79459.53</v>
      </c>
      <c r="I47" s="196">
        <f t="shared" si="0"/>
        <v>1103.6045833333333</v>
      </c>
      <c r="J47" s="235">
        <v>21.6</v>
      </c>
      <c r="K47" s="196">
        <f t="shared" si="1"/>
        <v>23837.859</v>
      </c>
      <c r="L47" s="146"/>
      <c r="M47" s="146"/>
      <c r="N47" s="146"/>
      <c r="O47" s="146"/>
      <c r="P47" s="146"/>
      <c r="Q47" s="146"/>
      <c r="R47" s="146"/>
      <c r="S47" s="146"/>
      <c r="T47" s="196">
        <f t="shared" si="2"/>
        <v>2383.7859000000003</v>
      </c>
      <c r="U47" s="196">
        <f t="shared" si="3"/>
        <v>26221.6449</v>
      </c>
    </row>
    <row r="48" spans="1:21" ht="59.25" customHeight="1">
      <c r="A48" s="48">
        <v>24</v>
      </c>
      <c r="B48" s="128" t="s">
        <v>388</v>
      </c>
      <c r="C48" s="138" t="s">
        <v>21</v>
      </c>
      <c r="D48" s="122" t="s">
        <v>439</v>
      </c>
      <c r="E48" s="72" t="s">
        <v>440</v>
      </c>
      <c r="F48" s="154" t="s">
        <v>215</v>
      </c>
      <c r="G48" s="50" t="s">
        <v>73</v>
      </c>
      <c r="H48" s="146">
        <f>4.93*17697</f>
        <v>87246.20999999999</v>
      </c>
      <c r="I48" s="196">
        <f t="shared" si="0"/>
        <v>1211.7529166666666</v>
      </c>
      <c r="J48" s="235">
        <v>37.8</v>
      </c>
      <c r="K48" s="196">
        <f t="shared" si="1"/>
        <v>45804.26024999999</v>
      </c>
      <c r="L48" s="146"/>
      <c r="M48" s="146">
        <v>4424</v>
      </c>
      <c r="N48" s="146"/>
      <c r="O48" s="146"/>
      <c r="P48" s="146"/>
      <c r="Q48" s="146"/>
      <c r="R48" s="146"/>
      <c r="S48" s="146"/>
      <c r="T48" s="196">
        <f t="shared" si="2"/>
        <v>4580.426025</v>
      </c>
      <c r="U48" s="196">
        <f t="shared" si="3"/>
        <v>54808.68627499999</v>
      </c>
    </row>
    <row r="49" spans="1:21" ht="75">
      <c r="A49" s="48">
        <v>25</v>
      </c>
      <c r="B49" s="128" t="s">
        <v>389</v>
      </c>
      <c r="C49" s="138" t="s">
        <v>21</v>
      </c>
      <c r="D49" s="165" t="s">
        <v>185</v>
      </c>
      <c r="E49" s="171" t="s">
        <v>217</v>
      </c>
      <c r="F49" s="155" t="s">
        <v>218</v>
      </c>
      <c r="G49" s="50" t="s">
        <v>73</v>
      </c>
      <c r="H49" s="146">
        <f>4.75*17697</f>
        <v>84060.75</v>
      </c>
      <c r="I49" s="196">
        <f t="shared" si="0"/>
        <v>1167.5104166666667</v>
      </c>
      <c r="J49" s="235">
        <v>41.4</v>
      </c>
      <c r="K49" s="196">
        <f t="shared" si="1"/>
        <v>48334.93125</v>
      </c>
      <c r="L49" s="146"/>
      <c r="M49" s="146"/>
      <c r="N49" s="146"/>
      <c r="O49" s="146"/>
      <c r="P49" s="146"/>
      <c r="Q49" s="146"/>
      <c r="R49" s="146"/>
      <c r="S49" s="146"/>
      <c r="T49" s="196">
        <f t="shared" si="2"/>
        <v>4833.493125</v>
      </c>
      <c r="U49" s="196">
        <f t="shared" si="3"/>
        <v>53168.424375</v>
      </c>
    </row>
    <row r="50" spans="1:21" ht="51">
      <c r="A50" s="48">
        <v>26</v>
      </c>
      <c r="B50" s="128" t="s">
        <v>390</v>
      </c>
      <c r="C50" s="126" t="s">
        <v>21</v>
      </c>
      <c r="D50" s="229" t="s">
        <v>86</v>
      </c>
      <c r="E50" s="171" t="s">
        <v>87</v>
      </c>
      <c r="F50" s="155" t="s">
        <v>88</v>
      </c>
      <c r="G50" s="49" t="s">
        <v>73</v>
      </c>
      <c r="H50" s="146">
        <f>5.21*17697</f>
        <v>92201.37</v>
      </c>
      <c r="I50" s="196">
        <f t="shared" si="0"/>
        <v>1280.5745833333333</v>
      </c>
      <c r="J50" s="235">
        <v>21.6</v>
      </c>
      <c r="K50" s="196">
        <f t="shared" si="1"/>
        <v>27660.411</v>
      </c>
      <c r="L50" s="146"/>
      <c r="M50" s="146"/>
      <c r="N50" s="146"/>
      <c r="O50" s="146"/>
      <c r="P50" s="146"/>
      <c r="Q50" s="146"/>
      <c r="R50" s="146"/>
      <c r="S50" s="146"/>
      <c r="T50" s="196">
        <f t="shared" si="2"/>
        <v>2766.0411000000004</v>
      </c>
      <c r="U50" s="196">
        <f t="shared" si="3"/>
        <v>30426.452100000002</v>
      </c>
    </row>
    <row r="51" spans="1:21" ht="45">
      <c r="A51" s="48">
        <v>27</v>
      </c>
      <c r="B51" s="128" t="s">
        <v>391</v>
      </c>
      <c r="C51" s="138" t="s">
        <v>21</v>
      </c>
      <c r="D51" s="229" t="s">
        <v>89</v>
      </c>
      <c r="E51" s="226" t="s">
        <v>90</v>
      </c>
      <c r="F51" s="49" t="s">
        <v>91</v>
      </c>
      <c r="G51" s="49" t="s">
        <v>73</v>
      </c>
      <c r="H51" s="146">
        <f>4.84*17697</f>
        <v>85653.48</v>
      </c>
      <c r="I51" s="196">
        <f t="shared" si="0"/>
        <v>1189.6316666666667</v>
      </c>
      <c r="J51" s="235">
        <v>16</v>
      </c>
      <c r="K51" s="196">
        <f t="shared" si="1"/>
        <v>19034.106666666667</v>
      </c>
      <c r="L51" s="146"/>
      <c r="M51" s="146"/>
      <c r="N51" s="146"/>
      <c r="O51" s="146"/>
      <c r="P51" s="146"/>
      <c r="Q51" s="146"/>
      <c r="R51" s="146"/>
      <c r="S51" s="146"/>
      <c r="T51" s="196">
        <f t="shared" si="2"/>
        <v>1903.4106666666667</v>
      </c>
      <c r="U51" s="196">
        <f t="shared" si="3"/>
        <v>20937.517333333333</v>
      </c>
    </row>
    <row r="52" spans="1:21" ht="60">
      <c r="A52" s="48">
        <v>28</v>
      </c>
      <c r="B52" s="128" t="s">
        <v>333</v>
      </c>
      <c r="C52" s="138" t="s">
        <v>21</v>
      </c>
      <c r="D52" s="165" t="s">
        <v>334</v>
      </c>
      <c r="E52" s="173" t="s">
        <v>335</v>
      </c>
      <c r="F52" s="185" t="s">
        <v>96</v>
      </c>
      <c r="G52" s="49" t="s">
        <v>73</v>
      </c>
      <c r="H52" s="146">
        <f>4.93*17697</f>
        <v>87246.20999999999</v>
      </c>
      <c r="I52" s="196">
        <f t="shared" si="0"/>
        <v>1211.7529166666666</v>
      </c>
      <c r="J52" s="235">
        <v>54.8</v>
      </c>
      <c r="K52" s="196">
        <f t="shared" si="1"/>
        <v>66404.05983333332</v>
      </c>
      <c r="L52" s="146"/>
      <c r="M52" s="146">
        <v>4424</v>
      </c>
      <c r="N52" s="146"/>
      <c r="O52" s="146"/>
      <c r="P52" s="146"/>
      <c r="Q52" s="146"/>
      <c r="R52" s="146"/>
      <c r="S52" s="146"/>
      <c r="T52" s="196">
        <f t="shared" si="2"/>
        <v>6640.405983333332</v>
      </c>
      <c r="U52" s="196">
        <f t="shared" si="3"/>
        <v>77468.46581666665</v>
      </c>
    </row>
    <row r="53" spans="1:21" ht="45">
      <c r="A53" s="48">
        <v>29</v>
      </c>
      <c r="B53" s="128" t="s">
        <v>224</v>
      </c>
      <c r="C53" s="138" t="s">
        <v>21</v>
      </c>
      <c r="D53" s="138" t="s">
        <v>92</v>
      </c>
      <c r="E53" s="126" t="s">
        <v>95</v>
      </c>
      <c r="F53" s="154" t="s">
        <v>96</v>
      </c>
      <c r="G53" s="49" t="s">
        <v>97</v>
      </c>
      <c r="H53" s="146">
        <f>4.21*17697</f>
        <v>74504.37</v>
      </c>
      <c r="I53" s="196">
        <f t="shared" si="0"/>
        <v>1034.7829166666666</v>
      </c>
      <c r="J53" s="235">
        <v>28.55</v>
      </c>
      <c r="K53" s="196">
        <f t="shared" si="1"/>
        <v>29543.05227083333</v>
      </c>
      <c r="L53" s="146"/>
      <c r="M53" s="146"/>
      <c r="N53" s="146"/>
      <c r="O53" s="146"/>
      <c r="P53" s="146"/>
      <c r="Q53" s="146"/>
      <c r="R53" s="146"/>
      <c r="S53" s="146"/>
      <c r="T53" s="196">
        <f t="shared" si="2"/>
        <v>2954.305227083333</v>
      </c>
      <c r="U53" s="196">
        <f t="shared" si="3"/>
        <v>32497.357497916662</v>
      </c>
    </row>
    <row r="54" spans="1:21" ht="60">
      <c r="A54" s="48">
        <v>30</v>
      </c>
      <c r="B54" s="128" t="s">
        <v>392</v>
      </c>
      <c r="C54" s="138" t="s">
        <v>21</v>
      </c>
      <c r="D54" s="126" t="s">
        <v>225</v>
      </c>
      <c r="E54" s="126" t="s">
        <v>226</v>
      </c>
      <c r="F54" s="154" t="s">
        <v>227</v>
      </c>
      <c r="G54" s="49" t="s">
        <v>73</v>
      </c>
      <c r="H54" s="146">
        <f>5.21*17697</f>
        <v>92201.37</v>
      </c>
      <c r="I54" s="196">
        <f t="shared" si="0"/>
        <v>1280.5745833333333</v>
      </c>
      <c r="J54" s="235">
        <v>49.1</v>
      </c>
      <c r="K54" s="196">
        <f t="shared" si="1"/>
        <v>62876.212041666666</v>
      </c>
      <c r="L54" s="146">
        <v>4424</v>
      </c>
      <c r="M54" s="146">
        <v>4424</v>
      </c>
      <c r="N54" s="146"/>
      <c r="O54" s="146"/>
      <c r="P54" s="146"/>
      <c r="Q54" s="146"/>
      <c r="R54" s="146"/>
      <c r="S54" s="146"/>
      <c r="T54" s="196">
        <f t="shared" si="2"/>
        <v>6287.621204166667</v>
      </c>
      <c r="U54" s="196">
        <f t="shared" si="3"/>
        <v>78011.83324583335</v>
      </c>
    </row>
    <row r="55" spans="1:21" ht="63.75" customHeight="1">
      <c r="A55" s="48">
        <v>31</v>
      </c>
      <c r="B55" s="128" t="s">
        <v>60</v>
      </c>
      <c r="C55" s="138" t="s">
        <v>21</v>
      </c>
      <c r="D55" s="126" t="s">
        <v>228</v>
      </c>
      <c r="E55" s="126" t="s">
        <v>229</v>
      </c>
      <c r="F55" s="154" t="s">
        <v>230</v>
      </c>
      <c r="G55" s="49" t="s">
        <v>73</v>
      </c>
      <c r="H55" s="146">
        <f>5.12*17697</f>
        <v>90608.64</v>
      </c>
      <c r="I55" s="196">
        <f t="shared" si="0"/>
        <v>1258.4533333333334</v>
      </c>
      <c r="J55" s="235">
        <v>44</v>
      </c>
      <c r="K55" s="196">
        <f t="shared" si="1"/>
        <v>55371.94666666667</v>
      </c>
      <c r="L55" s="146"/>
      <c r="M55" s="146"/>
      <c r="N55" s="146"/>
      <c r="O55" s="146"/>
      <c r="P55" s="146"/>
      <c r="Q55" s="146"/>
      <c r="R55" s="146"/>
      <c r="S55" s="146"/>
      <c r="T55" s="196">
        <f t="shared" si="2"/>
        <v>5537.194666666667</v>
      </c>
      <c r="U55" s="196">
        <f t="shared" si="3"/>
        <v>60909.14133333334</v>
      </c>
    </row>
    <row r="56" spans="1:21" ht="65.25" customHeight="1">
      <c r="A56" s="48">
        <v>32</v>
      </c>
      <c r="B56" s="128" t="s">
        <v>393</v>
      </c>
      <c r="C56" s="138" t="s">
        <v>21</v>
      </c>
      <c r="D56" s="126" t="s">
        <v>228</v>
      </c>
      <c r="E56" s="126" t="s">
        <v>229</v>
      </c>
      <c r="F56" s="154" t="s">
        <v>230</v>
      </c>
      <c r="G56" s="49" t="s">
        <v>297</v>
      </c>
      <c r="H56" s="146">
        <f>4.06*17697</f>
        <v>71849.81999999999</v>
      </c>
      <c r="I56" s="196">
        <f t="shared" si="0"/>
        <v>997.9141666666666</v>
      </c>
      <c r="J56" s="235">
        <v>8.55</v>
      </c>
      <c r="K56" s="196">
        <f t="shared" si="1"/>
        <v>8532.166125</v>
      </c>
      <c r="L56" s="146"/>
      <c r="M56" s="146"/>
      <c r="N56" s="146"/>
      <c r="O56" s="146"/>
      <c r="P56" s="146"/>
      <c r="Q56" s="146"/>
      <c r="R56" s="146"/>
      <c r="S56" s="146"/>
      <c r="T56" s="196">
        <f t="shared" si="2"/>
        <v>853.2166125</v>
      </c>
      <c r="U56" s="196">
        <f t="shared" si="3"/>
        <v>9385.3827375</v>
      </c>
    </row>
    <row r="57" spans="1:21" ht="62.25" customHeight="1">
      <c r="A57" s="48">
        <v>33</v>
      </c>
      <c r="B57" s="128" t="s">
        <v>196</v>
      </c>
      <c r="C57" s="138" t="s">
        <v>21</v>
      </c>
      <c r="D57" s="126" t="s">
        <v>341</v>
      </c>
      <c r="E57" s="126" t="s">
        <v>342</v>
      </c>
      <c r="F57" s="154" t="s">
        <v>433</v>
      </c>
      <c r="G57" s="49" t="s">
        <v>73</v>
      </c>
      <c r="H57" s="146">
        <f>5.03*17697</f>
        <v>89015.91</v>
      </c>
      <c r="I57" s="196">
        <f t="shared" si="0"/>
        <v>1236.3320833333335</v>
      </c>
      <c r="J57" s="235">
        <v>3.6</v>
      </c>
      <c r="K57" s="196">
        <f t="shared" si="1"/>
        <v>4450.7955</v>
      </c>
      <c r="L57" s="146"/>
      <c r="M57" s="146"/>
      <c r="N57" s="146"/>
      <c r="O57" s="146"/>
      <c r="P57" s="146"/>
      <c r="Q57" s="146"/>
      <c r="R57" s="146"/>
      <c r="S57" s="146"/>
      <c r="T57" s="196">
        <f t="shared" si="2"/>
        <v>445.07955000000004</v>
      </c>
      <c r="U57" s="196">
        <f t="shared" si="3"/>
        <v>4895.875050000001</v>
      </c>
    </row>
    <row r="58" spans="1:21" ht="51" customHeight="1">
      <c r="A58" s="48">
        <v>34</v>
      </c>
      <c r="B58" s="126" t="s">
        <v>394</v>
      </c>
      <c r="C58" s="138" t="s">
        <v>100</v>
      </c>
      <c r="D58" s="126" t="s">
        <v>101</v>
      </c>
      <c r="E58" s="126" t="s">
        <v>98</v>
      </c>
      <c r="F58" s="156" t="s">
        <v>99</v>
      </c>
      <c r="G58" s="49" t="s">
        <v>73</v>
      </c>
      <c r="H58" s="146">
        <f>5.31*17697</f>
        <v>93971.06999999999</v>
      </c>
      <c r="I58" s="196">
        <f t="shared" si="0"/>
        <v>1305.15375</v>
      </c>
      <c r="J58" s="235">
        <v>5.1</v>
      </c>
      <c r="K58" s="196">
        <f t="shared" si="1"/>
        <v>6656.284124999999</v>
      </c>
      <c r="L58" s="146"/>
      <c r="M58" s="146"/>
      <c r="N58" s="146"/>
      <c r="O58" s="146"/>
      <c r="P58" s="146"/>
      <c r="Q58" s="146"/>
      <c r="R58" s="146"/>
      <c r="S58" s="146"/>
      <c r="T58" s="196">
        <f t="shared" si="2"/>
        <v>665.6284125</v>
      </c>
      <c r="U58" s="196">
        <f t="shared" si="3"/>
        <v>7321.912537499999</v>
      </c>
    </row>
    <row r="59" spans="1:21" ht="50.25" customHeight="1">
      <c r="A59" s="48">
        <v>35</v>
      </c>
      <c r="B59" s="126" t="s">
        <v>393</v>
      </c>
      <c r="C59" s="138" t="s">
        <v>100</v>
      </c>
      <c r="D59" s="126" t="s">
        <v>101</v>
      </c>
      <c r="E59" s="126" t="s">
        <v>98</v>
      </c>
      <c r="F59" s="156" t="s">
        <v>99</v>
      </c>
      <c r="G59" s="156" t="s">
        <v>102</v>
      </c>
      <c r="H59" s="146">
        <f>3.73*17697</f>
        <v>66009.81</v>
      </c>
      <c r="I59" s="196">
        <f t="shared" si="0"/>
        <v>916.8029166666666</v>
      </c>
      <c r="J59" s="235">
        <v>10.35</v>
      </c>
      <c r="K59" s="196">
        <f t="shared" si="1"/>
        <v>9488.9101875</v>
      </c>
      <c r="L59" s="146"/>
      <c r="M59" s="146"/>
      <c r="N59" s="146"/>
      <c r="O59" s="146"/>
      <c r="P59" s="146"/>
      <c r="Q59" s="146"/>
      <c r="R59" s="146"/>
      <c r="S59" s="146"/>
      <c r="T59" s="196">
        <f t="shared" si="2"/>
        <v>948.8910187500001</v>
      </c>
      <c r="U59" s="196">
        <f t="shared" si="3"/>
        <v>10437.80120625</v>
      </c>
    </row>
    <row r="60" spans="1:21" ht="51">
      <c r="A60" s="48">
        <v>36</v>
      </c>
      <c r="B60" s="126" t="s">
        <v>395</v>
      </c>
      <c r="C60" s="138" t="s">
        <v>21</v>
      </c>
      <c r="D60" s="127" t="s">
        <v>232</v>
      </c>
      <c r="E60" s="171" t="s">
        <v>233</v>
      </c>
      <c r="F60" s="153" t="s">
        <v>135</v>
      </c>
      <c r="G60" s="157" t="s">
        <v>73</v>
      </c>
      <c r="H60" s="146">
        <f>4.4*17697</f>
        <v>77866.8</v>
      </c>
      <c r="I60" s="196">
        <f t="shared" si="0"/>
        <v>1081.4833333333333</v>
      </c>
      <c r="J60" s="235">
        <v>40</v>
      </c>
      <c r="K60" s="196">
        <f t="shared" si="1"/>
        <v>43259.333333333336</v>
      </c>
      <c r="L60" s="146"/>
      <c r="M60" s="146"/>
      <c r="N60" s="146"/>
      <c r="O60" s="146"/>
      <c r="P60" s="146"/>
      <c r="Q60" s="146"/>
      <c r="R60" s="146"/>
      <c r="S60" s="146"/>
      <c r="T60" s="196">
        <f t="shared" si="2"/>
        <v>4325.933333333333</v>
      </c>
      <c r="U60" s="196">
        <f t="shared" si="3"/>
        <v>47585.26666666667</v>
      </c>
    </row>
    <row r="61" spans="1:21" ht="48.75" customHeight="1">
      <c r="A61" s="48">
        <v>37</v>
      </c>
      <c r="B61" s="167" t="s">
        <v>207</v>
      </c>
      <c r="C61" s="138" t="s">
        <v>21</v>
      </c>
      <c r="D61" s="167" t="s">
        <v>396</v>
      </c>
      <c r="E61" s="171" t="s">
        <v>397</v>
      </c>
      <c r="F61" s="154" t="s">
        <v>398</v>
      </c>
      <c r="G61" s="49" t="s">
        <v>73</v>
      </c>
      <c r="H61" s="146">
        <f>5.31*17697</f>
        <v>93971.06999999999</v>
      </c>
      <c r="I61" s="196">
        <f t="shared" si="0"/>
        <v>1305.15375</v>
      </c>
      <c r="J61" s="235">
        <v>20.4</v>
      </c>
      <c r="K61" s="196">
        <f t="shared" si="1"/>
        <v>26625.136499999997</v>
      </c>
      <c r="L61" s="146"/>
      <c r="M61" s="146"/>
      <c r="N61" s="146"/>
      <c r="O61" s="146"/>
      <c r="P61" s="146"/>
      <c r="Q61" s="146"/>
      <c r="R61" s="146"/>
      <c r="S61" s="146"/>
      <c r="T61" s="196">
        <f t="shared" si="2"/>
        <v>2662.51365</v>
      </c>
      <c r="U61" s="196">
        <f t="shared" si="3"/>
        <v>29287.650149999998</v>
      </c>
    </row>
    <row r="62" spans="1:21" ht="42.75" customHeight="1">
      <c r="A62" s="48">
        <v>38</v>
      </c>
      <c r="B62" s="167" t="s">
        <v>399</v>
      </c>
      <c r="C62" s="138" t="s">
        <v>21</v>
      </c>
      <c r="D62" s="230" t="s">
        <v>236</v>
      </c>
      <c r="E62" s="128" t="s">
        <v>237</v>
      </c>
      <c r="F62" s="154" t="s">
        <v>434</v>
      </c>
      <c r="G62" s="49" t="s">
        <v>73</v>
      </c>
      <c r="H62" s="146">
        <f>5.31*17697</f>
        <v>93971.06999999999</v>
      </c>
      <c r="I62" s="196">
        <f t="shared" si="0"/>
        <v>1305.15375</v>
      </c>
      <c r="J62" s="235">
        <v>3</v>
      </c>
      <c r="K62" s="196">
        <f t="shared" si="1"/>
        <v>3915.46125</v>
      </c>
      <c r="L62" s="146"/>
      <c r="M62" s="146"/>
      <c r="N62" s="146"/>
      <c r="O62" s="146"/>
      <c r="P62" s="146"/>
      <c r="Q62" s="146"/>
      <c r="R62" s="146"/>
      <c r="S62" s="146"/>
      <c r="T62" s="196">
        <f t="shared" si="2"/>
        <v>391.546125</v>
      </c>
      <c r="U62" s="196">
        <f t="shared" si="3"/>
        <v>4307.007375</v>
      </c>
    </row>
    <row r="63" spans="1:21" ht="37.5" customHeight="1">
      <c r="A63" s="48">
        <v>39</v>
      </c>
      <c r="B63" s="167" t="s">
        <v>400</v>
      </c>
      <c r="C63" s="138" t="s">
        <v>21</v>
      </c>
      <c r="D63" s="167" t="s">
        <v>240</v>
      </c>
      <c r="E63" s="128" t="s">
        <v>241</v>
      </c>
      <c r="F63" s="155" t="s">
        <v>242</v>
      </c>
      <c r="G63" s="49" t="s">
        <v>73</v>
      </c>
      <c r="H63" s="146">
        <f>4.84*17697</f>
        <v>85653.48</v>
      </c>
      <c r="I63" s="196">
        <f t="shared" si="0"/>
        <v>1189.6316666666667</v>
      </c>
      <c r="J63" s="235">
        <v>64.8</v>
      </c>
      <c r="K63" s="196">
        <f t="shared" si="1"/>
        <v>77088.132</v>
      </c>
      <c r="L63" s="146"/>
      <c r="M63" s="146"/>
      <c r="N63" s="146"/>
      <c r="O63" s="146"/>
      <c r="P63" s="146"/>
      <c r="Q63" s="146"/>
      <c r="R63" s="146"/>
      <c r="S63" s="146"/>
      <c r="T63" s="196">
        <f t="shared" si="2"/>
        <v>7708.8132000000005</v>
      </c>
      <c r="U63" s="196">
        <f t="shared" si="3"/>
        <v>84796.9452</v>
      </c>
    </row>
    <row r="64" spans="1:21" ht="60.75" customHeight="1">
      <c r="A64" s="48">
        <v>40</v>
      </c>
      <c r="B64" s="167" t="s">
        <v>60</v>
      </c>
      <c r="C64" s="138" t="s">
        <v>21</v>
      </c>
      <c r="D64" s="177" t="s">
        <v>140</v>
      </c>
      <c r="E64" s="167" t="s">
        <v>141</v>
      </c>
      <c r="F64" s="182" t="s">
        <v>142</v>
      </c>
      <c r="G64" s="157" t="s">
        <v>73</v>
      </c>
      <c r="H64" s="146">
        <f>4.93*17697</f>
        <v>87246.20999999999</v>
      </c>
      <c r="I64" s="196">
        <f t="shared" si="0"/>
        <v>1211.7529166666666</v>
      </c>
      <c r="J64" s="235">
        <v>3.8</v>
      </c>
      <c r="K64" s="196">
        <f t="shared" si="1"/>
        <v>4604.6610833333325</v>
      </c>
      <c r="L64" s="146"/>
      <c r="M64" s="146"/>
      <c r="N64" s="146"/>
      <c r="O64" s="146"/>
      <c r="P64" s="146"/>
      <c r="Q64" s="146"/>
      <c r="R64" s="146"/>
      <c r="S64" s="146"/>
      <c r="T64" s="196">
        <f t="shared" si="2"/>
        <v>460.4661083333333</v>
      </c>
      <c r="U64" s="196">
        <f t="shared" si="3"/>
        <v>5065.127191666666</v>
      </c>
    </row>
    <row r="65" spans="1:21" ht="51" customHeight="1">
      <c r="A65" s="48">
        <v>41</v>
      </c>
      <c r="B65" s="167" t="s">
        <v>60</v>
      </c>
      <c r="C65" s="138" t="s">
        <v>21</v>
      </c>
      <c r="D65" s="126" t="s">
        <v>143</v>
      </c>
      <c r="E65" s="167" t="s">
        <v>144</v>
      </c>
      <c r="F65" s="184" t="s">
        <v>145</v>
      </c>
      <c r="G65" s="49" t="s">
        <v>73</v>
      </c>
      <c r="H65" s="146">
        <f>5.03*17697</f>
        <v>89015.91</v>
      </c>
      <c r="I65" s="196">
        <f t="shared" si="0"/>
        <v>1236.3320833333335</v>
      </c>
      <c r="J65" s="235">
        <v>7.6</v>
      </c>
      <c r="K65" s="196">
        <f t="shared" si="1"/>
        <v>9396.123833333333</v>
      </c>
      <c r="L65" s="146"/>
      <c r="M65" s="146"/>
      <c r="N65" s="146"/>
      <c r="O65" s="146"/>
      <c r="P65" s="146"/>
      <c r="Q65" s="146"/>
      <c r="R65" s="146"/>
      <c r="S65" s="146"/>
      <c r="T65" s="196">
        <f t="shared" si="2"/>
        <v>939.6123833333334</v>
      </c>
      <c r="U65" s="196">
        <f t="shared" si="3"/>
        <v>10335.736216666666</v>
      </c>
    </row>
    <row r="66" spans="1:21" ht="63.75" customHeight="1">
      <c r="A66" s="48">
        <v>42</v>
      </c>
      <c r="B66" s="128" t="s">
        <v>344</v>
      </c>
      <c r="C66" s="138" t="s">
        <v>21</v>
      </c>
      <c r="D66" s="126" t="s">
        <v>140</v>
      </c>
      <c r="E66" s="168" t="s">
        <v>243</v>
      </c>
      <c r="F66" s="184" t="s">
        <v>244</v>
      </c>
      <c r="G66" s="157" t="s">
        <v>73</v>
      </c>
      <c r="H66" s="146">
        <f>5.21*17697</f>
        <v>92201.37</v>
      </c>
      <c r="I66" s="196">
        <f t="shared" si="0"/>
        <v>1280.5745833333333</v>
      </c>
      <c r="J66" s="235">
        <v>18.3</v>
      </c>
      <c r="K66" s="196">
        <f t="shared" si="1"/>
        <v>23434.514875</v>
      </c>
      <c r="L66" s="146"/>
      <c r="M66" s="146"/>
      <c r="N66" s="146"/>
      <c r="O66" s="146"/>
      <c r="P66" s="146"/>
      <c r="Q66" s="146"/>
      <c r="R66" s="146"/>
      <c r="S66" s="146"/>
      <c r="T66" s="196">
        <f t="shared" si="2"/>
        <v>2343.4514875</v>
      </c>
      <c r="U66" s="196">
        <f t="shared" si="3"/>
        <v>25777.9663625</v>
      </c>
    </row>
    <row r="67" spans="1:21" ht="46.5" customHeight="1">
      <c r="A67" s="48">
        <v>43</v>
      </c>
      <c r="B67" s="128" t="s">
        <v>309</v>
      </c>
      <c r="C67" s="179" t="s">
        <v>21</v>
      </c>
      <c r="D67" s="138" t="s">
        <v>128</v>
      </c>
      <c r="E67" s="170" t="s">
        <v>178</v>
      </c>
      <c r="F67" s="154" t="s">
        <v>135</v>
      </c>
      <c r="G67" s="49" t="s">
        <v>73</v>
      </c>
      <c r="H67" s="146">
        <f>4.4*17697</f>
        <v>77866.8</v>
      </c>
      <c r="I67" s="196">
        <f t="shared" si="0"/>
        <v>1081.4833333333333</v>
      </c>
      <c r="J67" s="235">
        <v>25.2</v>
      </c>
      <c r="K67" s="196">
        <f t="shared" si="1"/>
        <v>27253.38</v>
      </c>
      <c r="L67" s="146"/>
      <c r="M67" s="146"/>
      <c r="N67" s="146"/>
      <c r="O67" s="146"/>
      <c r="P67" s="146"/>
      <c r="Q67" s="146"/>
      <c r="R67" s="146"/>
      <c r="S67" s="146"/>
      <c r="T67" s="196">
        <f t="shared" si="2"/>
        <v>2725.338</v>
      </c>
      <c r="U67" s="196">
        <f t="shared" si="3"/>
        <v>29978.718</v>
      </c>
    </row>
    <row r="68" spans="1:21" ht="62.25" customHeight="1">
      <c r="A68" s="48">
        <v>44</v>
      </c>
      <c r="B68" s="128" t="s">
        <v>401</v>
      </c>
      <c r="C68" s="179" t="s">
        <v>21</v>
      </c>
      <c r="D68" s="167" t="s">
        <v>402</v>
      </c>
      <c r="E68" s="168" t="s">
        <v>403</v>
      </c>
      <c r="F68" s="155" t="s">
        <v>404</v>
      </c>
      <c r="G68" s="157" t="s">
        <v>73</v>
      </c>
      <c r="H68" s="146">
        <f>5.03*17697</f>
        <v>89015.91</v>
      </c>
      <c r="I68" s="196">
        <f t="shared" si="0"/>
        <v>1236.3320833333335</v>
      </c>
      <c r="J68" s="235">
        <v>12.6</v>
      </c>
      <c r="K68" s="196">
        <f t="shared" si="1"/>
        <v>15577.78425</v>
      </c>
      <c r="L68" s="146"/>
      <c r="M68" s="146"/>
      <c r="N68" s="146"/>
      <c r="O68" s="146"/>
      <c r="P68" s="146"/>
      <c r="Q68" s="146"/>
      <c r="R68" s="146"/>
      <c r="S68" s="146"/>
      <c r="T68" s="196">
        <f t="shared" si="2"/>
        <v>1557.7784250000002</v>
      </c>
      <c r="U68" s="196">
        <f t="shared" si="3"/>
        <v>17135.562675</v>
      </c>
    </row>
    <row r="69" spans="1:21" ht="62.25" customHeight="1">
      <c r="A69" s="48">
        <v>45</v>
      </c>
      <c r="B69" s="167" t="s">
        <v>405</v>
      </c>
      <c r="C69" s="177" t="s">
        <v>21</v>
      </c>
      <c r="D69" s="167" t="s">
        <v>280</v>
      </c>
      <c r="E69" s="167" t="s">
        <v>281</v>
      </c>
      <c r="F69" s="155" t="s">
        <v>282</v>
      </c>
      <c r="G69" s="49" t="s">
        <v>73</v>
      </c>
      <c r="H69" s="146">
        <f>5.31*17697</f>
        <v>93971.06999999999</v>
      </c>
      <c r="I69" s="196">
        <f t="shared" si="0"/>
        <v>1305.15375</v>
      </c>
      <c r="J69" s="235">
        <v>16.2</v>
      </c>
      <c r="K69" s="196">
        <f t="shared" si="1"/>
        <v>21143.490749999997</v>
      </c>
      <c r="L69" s="146"/>
      <c r="M69" s="146"/>
      <c r="N69" s="146"/>
      <c r="O69" s="146"/>
      <c r="P69" s="146"/>
      <c r="Q69" s="146"/>
      <c r="R69" s="146"/>
      <c r="S69" s="146"/>
      <c r="T69" s="196">
        <f t="shared" si="2"/>
        <v>2114.3490749999996</v>
      </c>
      <c r="U69" s="196">
        <f t="shared" si="3"/>
        <v>23257.839824999995</v>
      </c>
    </row>
    <row r="70" spans="1:21" ht="60">
      <c r="A70" s="48">
        <v>46</v>
      </c>
      <c r="B70" s="167" t="s">
        <v>345</v>
      </c>
      <c r="C70" s="177" t="s">
        <v>21</v>
      </c>
      <c r="D70" s="167" t="s">
        <v>246</v>
      </c>
      <c r="E70" s="167" t="s">
        <v>247</v>
      </c>
      <c r="F70" s="155" t="s">
        <v>248</v>
      </c>
      <c r="G70" s="49" t="s">
        <v>73</v>
      </c>
      <c r="H70" s="146">
        <f>4.49*17697</f>
        <v>79459.53</v>
      </c>
      <c r="I70" s="196">
        <f t="shared" si="0"/>
        <v>1103.6045833333333</v>
      </c>
      <c r="J70" s="235">
        <v>36.8</v>
      </c>
      <c r="K70" s="196">
        <f t="shared" si="1"/>
        <v>40612.64866666666</v>
      </c>
      <c r="L70" s="146">
        <v>4424</v>
      </c>
      <c r="M70" s="146">
        <v>4424</v>
      </c>
      <c r="N70" s="146"/>
      <c r="O70" s="146"/>
      <c r="P70" s="146"/>
      <c r="Q70" s="146"/>
      <c r="R70" s="146"/>
      <c r="S70" s="146"/>
      <c r="T70" s="196">
        <f t="shared" si="2"/>
        <v>4061.2648666666664</v>
      </c>
      <c r="U70" s="196">
        <f t="shared" si="3"/>
        <v>53521.913533333325</v>
      </c>
    </row>
    <row r="71" spans="1:21" ht="60" customHeight="1">
      <c r="A71" s="48">
        <v>47</v>
      </c>
      <c r="B71" s="167" t="s">
        <v>406</v>
      </c>
      <c r="C71" s="177" t="s">
        <v>21</v>
      </c>
      <c r="D71" s="167" t="s">
        <v>161</v>
      </c>
      <c r="E71" s="167" t="s">
        <v>162</v>
      </c>
      <c r="F71" s="155" t="s">
        <v>163</v>
      </c>
      <c r="G71" s="49" t="s">
        <v>73</v>
      </c>
      <c r="H71" s="146">
        <f>4.66*17697</f>
        <v>82468.02</v>
      </c>
      <c r="I71" s="196">
        <f t="shared" si="0"/>
        <v>1145.3891666666668</v>
      </c>
      <c r="J71" s="235">
        <v>27.4</v>
      </c>
      <c r="K71" s="196">
        <f t="shared" si="1"/>
        <v>31383.66316666667</v>
      </c>
      <c r="L71" s="146"/>
      <c r="M71" s="146">
        <v>4424</v>
      </c>
      <c r="N71" s="146"/>
      <c r="O71" s="146"/>
      <c r="P71" s="146"/>
      <c r="Q71" s="146"/>
      <c r="R71" s="146"/>
      <c r="S71" s="146"/>
      <c r="T71" s="196">
        <f t="shared" si="2"/>
        <v>3138.366316666667</v>
      </c>
      <c r="U71" s="196">
        <f t="shared" si="3"/>
        <v>38946.02948333333</v>
      </c>
    </row>
    <row r="72" spans="1:21" ht="82.5" customHeight="1">
      <c r="A72" s="48">
        <v>48</v>
      </c>
      <c r="B72" s="167" t="s">
        <v>347</v>
      </c>
      <c r="C72" s="177" t="s">
        <v>21</v>
      </c>
      <c r="D72" s="167" t="s">
        <v>108</v>
      </c>
      <c r="E72" s="167" t="s">
        <v>107</v>
      </c>
      <c r="F72" s="183" t="s">
        <v>109</v>
      </c>
      <c r="G72" s="49" t="s">
        <v>73</v>
      </c>
      <c r="H72" s="146">
        <f>4.49*17697</f>
        <v>79459.53</v>
      </c>
      <c r="I72" s="196">
        <f t="shared" si="0"/>
        <v>1103.6045833333333</v>
      </c>
      <c r="J72" s="235">
        <v>17.2</v>
      </c>
      <c r="K72" s="196">
        <f t="shared" si="1"/>
        <v>18981.99883333333</v>
      </c>
      <c r="L72" s="146"/>
      <c r="M72" s="146"/>
      <c r="N72" s="146"/>
      <c r="O72" s="146"/>
      <c r="P72" s="146"/>
      <c r="Q72" s="146"/>
      <c r="R72" s="146"/>
      <c r="S72" s="146"/>
      <c r="T72" s="196">
        <f t="shared" si="2"/>
        <v>1898.1998833333332</v>
      </c>
      <c r="U72" s="196">
        <f t="shared" si="3"/>
        <v>20880.198716666666</v>
      </c>
    </row>
    <row r="73" spans="1:21" ht="51" customHeight="1">
      <c r="A73" s="48">
        <v>49</v>
      </c>
      <c r="B73" s="167" t="s">
        <v>250</v>
      </c>
      <c r="C73" s="177" t="s">
        <v>21</v>
      </c>
      <c r="D73" s="167" t="s">
        <v>113</v>
      </c>
      <c r="E73" s="167" t="s">
        <v>251</v>
      </c>
      <c r="F73" s="155" t="s">
        <v>115</v>
      </c>
      <c r="G73" s="49" t="s">
        <v>73</v>
      </c>
      <c r="H73" s="146">
        <f>4.84*17697</f>
        <v>85653.48</v>
      </c>
      <c r="I73" s="196">
        <f t="shared" si="0"/>
        <v>1189.6316666666667</v>
      </c>
      <c r="J73" s="235">
        <v>33.8</v>
      </c>
      <c r="K73" s="196">
        <f t="shared" si="1"/>
        <v>40209.55033333333</v>
      </c>
      <c r="L73" s="146"/>
      <c r="M73" s="146"/>
      <c r="N73" s="146"/>
      <c r="O73" s="146"/>
      <c r="P73" s="146"/>
      <c r="Q73" s="146"/>
      <c r="R73" s="146"/>
      <c r="S73" s="146"/>
      <c r="T73" s="196">
        <f t="shared" si="2"/>
        <v>4020.9550333333336</v>
      </c>
      <c r="U73" s="196">
        <f t="shared" si="3"/>
        <v>44230.505366666664</v>
      </c>
    </row>
    <row r="74" spans="1:21" ht="54" customHeight="1">
      <c r="A74" s="48">
        <v>50</v>
      </c>
      <c r="B74" s="167" t="s">
        <v>407</v>
      </c>
      <c r="C74" s="177" t="s">
        <v>21</v>
      </c>
      <c r="D74" s="167" t="s">
        <v>113</v>
      </c>
      <c r="E74" s="167" t="s">
        <v>255</v>
      </c>
      <c r="F74" s="155" t="s">
        <v>230</v>
      </c>
      <c r="G74" s="49" t="s">
        <v>73</v>
      </c>
      <c r="H74" s="146">
        <f>5.12*17697</f>
        <v>90608.64</v>
      </c>
      <c r="I74" s="196">
        <f t="shared" si="0"/>
        <v>1258.4533333333334</v>
      </c>
      <c r="J74" s="235">
        <v>16.6</v>
      </c>
      <c r="K74" s="196">
        <f t="shared" si="1"/>
        <v>20890.325333333334</v>
      </c>
      <c r="L74" s="146"/>
      <c r="M74" s="146"/>
      <c r="N74" s="146"/>
      <c r="O74" s="146"/>
      <c r="P74" s="146"/>
      <c r="Q74" s="146"/>
      <c r="R74" s="146"/>
      <c r="S74" s="146"/>
      <c r="T74" s="196">
        <f t="shared" si="2"/>
        <v>2089.0325333333335</v>
      </c>
      <c r="U74" s="196">
        <f t="shared" si="3"/>
        <v>22979.35786666667</v>
      </c>
    </row>
    <row r="75" spans="1:21" ht="61.5" customHeight="1">
      <c r="A75" s="48">
        <v>51</v>
      </c>
      <c r="B75" s="167" t="s">
        <v>408</v>
      </c>
      <c r="C75" s="177" t="s">
        <v>21</v>
      </c>
      <c r="D75" s="167" t="s">
        <v>259</v>
      </c>
      <c r="E75" s="167" t="s">
        <v>260</v>
      </c>
      <c r="F75" s="182" t="s">
        <v>261</v>
      </c>
      <c r="G75" s="49" t="s">
        <v>358</v>
      </c>
      <c r="H75" s="146">
        <f>4.5*17697</f>
        <v>79636.5</v>
      </c>
      <c r="I75" s="196">
        <f t="shared" si="0"/>
        <v>1106.0625</v>
      </c>
      <c r="J75" s="235">
        <v>54.8</v>
      </c>
      <c r="K75" s="196">
        <f t="shared" si="1"/>
        <v>60612.225</v>
      </c>
      <c r="L75" s="146"/>
      <c r="M75" s="146"/>
      <c r="N75" s="146"/>
      <c r="O75" s="146"/>
      <c r="P75" s="146"/>
      <c r="Q75" s="146"/>
      <c r="R75" s="146"/>
      <c r="S75" s="146"/>
      <c r="T75" s="196">
        <f t="shared" si="2"/>
        <v>6061.2225</v>
      </c>
      <c r="U75" s="196">
        <f t="shared" si="3"/>
        <v>66673.4475</v>
      </c>
    </row>
    <row r="76" spans="1:21" ht="60">
      <c r="A76" s="48">
        <v>52</v>
      </c>
      <c r="B76" s="167" t="s">
        <v>55</v>
      </c>
      <c r="C76" s="177" t="s">
        <v>21</v>
      </c>
      <c r="D76" s="167" t="s">
        <v>149</v>
      </c>
      <c r="E76" s="167" t="s">
        <v>150</v>
      </c>
      <c r="F76" s="155" t="s">
        <v>152</v>
      </c>
      <c r="G76" s="49" t="s">
        <v>166</v>
      </c>
      <c r="H76" s="146">
        <f>4.19*17697</f>
        <v>74150.43000000001</v>
      </c>
      <c r="I76" s="196">
        <f t="shared" si="0"/>
        <v>1029.8670833333335</v>
      </c>
      <c r="J76" s="235">
        <v>21.2</v>
      </c>
      <c r="K76" s="196">
        <f t="shared" si="1"/>
        <v>21833.18216666667</v>
      </c>
      <c r="L76" s="146"/>
      <c r="M76" s="146"/>
      <c r="N76" s="146"/>
      <c r="O76" s="146"/>
      <c r="P76" s="146"/>
      <c r="Q76" s="146"/>
      <c r="R76" s="146"/>
      <c r="S76" s="146"/>
      <c r="T76" s="196">
        <f t="shared" si="2"/>
        <v>2183.318216666667</v>
      </c>
      <c r="U76" s="196">
        <f t="shared" si="3"/>
        <v>24016.500383333336</v>
      </c>
    </row>
    <row r="77" spans="1:21" ht="66.75" customHeight="1">
      <c r="A77" s="48">
        <v>53</v>
      </c>
      <c r="B77" s="167" t="s">
        <v>409</v>
      </c>
      <c r="C77" s="177" t="s">
        <v>21</v>
      </c>
      <c r="D77" s="177" t="s">
        <v>125</v>
      </c>
      <c r="E77" s="167" t="s">
        <v>124</v>
      </c>
      <c r="F77" s="155" t="s">
        <v>126</v>
      </c>
      <c r="G77" s="49" t="s">
        <v>73</v>
      </c>
      <c r="H77" s="146">
        <f>4.49*17697</f>
        <v>79459.53</v>
      </c>
      <c r="I77" s="196">
        <f t="shared" si="0"/>
        <v>1103.6045833333333</v>
      </c>
      <c r="J77" s="235">
        <v>13.8</v>
      </c>
      <c r="K77" s="196">
        <f t="shared" si="1"/>
        <v>15229.74325</v>
      </c>
      <c r="L77" s="146"/>
      <c r="M77" s="146"/>
      <c r="N77" s="146"/>
      <c r="O77" s="146"/>
      <c r="P77" s="146"/>
      <c r="Q77" s="146"/>
      <c r="R77" s="146"/>
      <c r="S77" s="146"/>
      <c r="T77" s="196">
        <f t="shared" si="2"/>
        <v>1522.9743250000001</v>
      </c>
      <c r="U77" s="196">
        <f t="shared" si="3"/>
        <v>16752.717575</v>
      </c>
    </row>
    <row r="78" spans="1:21" ht="72.75" customHeight="1">
      <c r="A78" s="48">
        <v>54</v>
      </c>
      <c r="B78" s="167" t="s">
        <v>268</v>
      </c>
      <c r="C78" s="177" t="s">
        <v>21</v>
      </c>
      <c r="D78" s="177" t="s">
        <v>125</v>
      </c>
      <c r="E78" s="167" t="s">
        <v>124</v>
      </c>
      <c r="F78" s="155" t="s">
        <v>126</v>
      </c>
      <c r="G78" s="49" t="s">
        <v>297</v>
      </c>
      <c r="H78" s="146">
        <f>3.58*17697</f>
        <v>63355.26</v>
      </c>
      <c r="I78" s="196">
        <f t="shared" si="0"/>
        <v>879.9341666666667</v>
      </c>
      <c r="J78" s="235">
        <v>10.5</v>
      </c>
      <c r="K78" s="196">
        <f t="shared" si="1"/>
        <v>9239.30875</v>
      </c>
      <c r="L78" s="146"/>
      <c r="M78" s="146"/>
      <c r="N78" s="146"/>
      <c r="O78" s="146"/>
      <c r="P78" s="146"/>
      <c r="Q78" s="146"/>
      <c r="R78" s="146"/>
      <c r="S78" s="146"/>
      <c r="T78" s="196">
        <f t="shared" si="2"/>
        <v>923.930875</v>
      </c>
      <c r="U78" s="196">
        <f t="shared" si="3"/>
        <v>10163.239625</v>
      </c>
    </row>
    <row r="79" spans="1:21" ht="38.25" customHeight="1">
      <c r="A79" s="48">
        <v>55</v>
      </c>
      <c r="B79" s="167" t="s">
        <v>239</v>
      </c>
      <c r="C79" s="177" t="s">
        <v>21</v>
      </c>
      <c r="D79" s="177" t="s">
        <v>240</v>
      </c>
      <c r="E79" s="167" t="s">
        <v>359</v>
      </c>
      <c r="F79" s="155" t="s">
        <v>360</v>
      </c>
      <c r="G79" s="49" t="s">
        <v>73</v>
      </c>
      <c r="H79" s="146">
        <f>4.84*17697</f>
        <v>85653.48</v>
      </c>
      <c r="I79" s="196">
        <f t="shared" si="0"/>
        <v>1189.6316666666667</v>
      </c>
      <c r="J79" s="235">
        <v>30.5</v>
      </c>
      <c r="K79" s="196">
        <f t="shared" si="1"/>
        <v>36283.76583333333</v>
      </c>
      <c r="L79" s="146"/>
      <c r="M79" s="146"/>
      <c r="N79" s="146"/>
      <c r="O79" s="146"/>
      <c r="P79" s="146"/>
      <c r="Q79" s="146"/>
      <c r="R79" s="146"/>
      <c r="S79" s="146"/>
      <c r="T79" s="196">
        <f t="shared" si="2"/>
        <v>3628.376583333333</v>
      </c>
      <c r="U79" s="196">
        <f t="shared" si="3"/>
        <v>39912.14241666666</v>
      </c>
    </row>
    <row r="80" spans="1:21" ht="54.75" customHeight="1">
      <c r="A80" s="48">
        <v>56</v>
      </c>
      <c r="B80" s="167" t="s">
        <v>67</v>
      </c>
      <c r="C80" s="177" t="s">
        <v>21</v>
      </c>
      <c r="D80" s="167" t="s">
        <v>153</v>
      </c>
      <c r="E80" s="167" t="s">
        <v>154</v>
      </c>
      <c r="F80" s="182" t="s">
        <v>155</v>
      </c>
      <c r="G80" s="49" t="s">
        <v>297</v>
      </c>
      <c r="H80" s="146">
        <f>3.78*17697</f>
        <v>66894.66</v>
      </c>
      <c r="I80" s="196">
        <f t="shared" si="0"/>
        <v>929.0925000000001</v>
      </c>
      <c r="J80" s="235">
        <v>15.2</v>
      </c>
      <c r="K80" s="196">
        <f t="shared" si="1"/>
        <v>14122.206</v>
      </c>
      <c r="L80" s="146"/>
      <c r="M80" s="146"/>
      <c r="N80" s="146"/>
      <c r="O80" s="146"/>
      <c r="P80" s="146"/>
      <c r="Q80" s="146"/>
      <c r="R80" s="146"/>
      <c r="S80" s="146"/>
      <c r="T80" s="196">
        <f t="shared" si="2"/>
        <v>1412.2206</v>
      </c>
      <c r="U80" s="196">
        <f t="shared" si="3"/>
        <v>15534.4266</v>
      </c>
    </row>
    <row r="81" spans="1:21" ht="54" customHeight="1">
      <c r="A81" s="48">
        <v>57</v>
      </c>
      <c r="B81" s="167" t="s">
        <v>410</v>
      </c>
      <c r="C81" s="177" t="s">
        <v>21</v>
      </c>
      <c r="D81" s="167" t="s">
        <v>153</v>
      </c>
      <c r="E81" s="167" t="s">
        <v>154</v>
      </c>
      <c r="F81" s="182" t="s">
        <v>155</v>
      </c>
      <c r="G81" s="49" t="s">
        <v>73</v>
      </c>
      <c r="H81" s="146">
        <f>4.75*17697</f>
        <v>84060.75</v>
      </c>
      <c r="I81" s="196">
        <f t="shared" si="0"/>
        <v>1167.5104166666667</v>
      </c>
      <c r="J81" s="235">
        <v>11.6</v>
      </c>
      <c r="K81" s="196">
        <f t="shared" si="1"/>
        <v>13543.120833333334</v>
      </c>
      <c r="L81" s="146"/>
      <c r="M81" s="146"/>
      <c r="N81" s="146"/>
      <c r="O81" s="146"/>
      <c r="P81" s="146"/>
      <c r="Q81" s="146"/>
      <c r="R81" s="146"/>
      <c r="S81" s="146"/>
      <c r="T81" s="196">
        <f t="shared" si="2"/>
        <v>1354.3120833333335</v>
      </c>
      <c r="U81" s="196">
        <f t="shared" si="3"/>
        <v>14897.432916666668</v>
      </c>
    </row>
    <row r="82" spans="1:21" ht="35.25" customHeight="1">
      <c r="A82" s="48">
        <v>58</v>
      </c>
      <c r="B82" s="126" t="s">
        <v>181</v>
      </c>
      <c r="C82" s="177" t="s">
        <v>21</v>
      </c>
      <c r="D82" s="167" t="s">
        <v>411</v>
      </c>
      <c r="E82" s="167" t="s">
        <v>367</v>
      </c>
      <c r="F82" s="155" t="s">
        <v>203</v>
      </c>
      <c r="G82" s="49" t="s">
        <v>73</v>
      </c>
      <c r="H82" s="146">
        <f>4.84*17697</f>
        <v>85653.48</v>
      </c>
      <c r="I82" s="196">
        <f t="shared" si="0"/>
        <v>1189.6316666666667</v>
      </c>
      <c r="J82" s="235"/>
      <c r="K82" s="196">
        <f t="shared" si="1"/>
        <v>0</v>
      </c>
      <c r="L82" s="146">
        <v>4424</v>
      </c>
      <c r="M82" s="146">
        <v>4424</v>
      </c>
      <c r="N82" s="146"/>
      <c r="O82" s="146"/>
      <c r="P82" s="146"/>
      <c r="Q82" s="146"/>
      <c r="R82" s="146"/>
      <c r="S82" s="146"/>
      <c r="T82" s="196">
        <f t="shared" si="2"/>
        <v>0</v>
      </c>
      <c r="U82" s="196">
        <f t="shared" si="3"/>
        <v>8848</v>
      </c>
    </row>
    <row r="83" spans="1:21" ht="66" customHeight="1">
      <c r="A83" s="48">
        <v>59</v>
      </c>
      <c r="B83" s="126" t="s">
        <v>54</v>
      </c>
      <c r="C83" s="177" t="s">
        <v>21</v>
      </c>
      <c r="D83" s="167" t="s">
        <v>128</v>
      </c>
      <c r="E83" s="167" t="s">
        <v>127</v>
      </c>
      <c r="F83" s="183" t="s">
        <v>129</v>
      </c>
      <c r="G83" s="49" t="s">
        <v>73</v>
      </c>
      <c r="H83" s="146">
        <f>4.84*17697</f>
        <v>85653.48</v>
      </c>
      <c r="I83" s="196">
        <f t="shared" si="0"/>
        <v>1189.6316666666667</v>
      </c>
      <c r="J83" s="235">
        <v>21.2</v>
      </c>
      <c r="K83" s="196">
        <f t="shared" si="1"/>
        <v>25220.191333333332</v>
      </c>
      <c r="L83" s="146"/>
      <c r="M83" s="146"/>
      <c r="N83" s="146"/>
      <c r="O83" s="146"/>
      <c r="P83" s="146"/>
      <c r="Q83" s="146"/>
      <c r="R83" s="146"/>
      <c r="S83" s="146"/>
      <c r="T83" s="196">
        <f t="shared" si="2"/>
        <v>2522.0191333333332</v>
      </c>
      <c r="U83" s="196">
        <f t="shared" si="3"/>
        <v>27742.210466666664</v>
      </c>
    </row>
    <row r="84" spans="1:21" s="212" customFormat="1" ht="15">
      <c r="A84" s="209"/>
      <c r="B84" s="227"/>
      <c r="C84" s="228"/>
      <c r="D84" s="228"/>
      <c r="E84" s="228"/>
      <c r="F84" s="210"/>
      <c r="G84" s="210"/>
      <c r="H84" s="238"/>
      <c r="I84" s="238"/>
      <c r="J84" s="237">
        <f>SUM(J25:J83)</f>
        <v>1432.3999999999996</v>
      </c>
      <c r="K84" s="239">
        <f aca="true" t="shared" si="5" ref="K84:U84">SUM(K25:K83)</f>
        <v>1636518.891479167</v>
      </c>
      <c r="L84" s="239">
        <f t="shared" si="5"/>
        <v>13272</v>
      </c>
      <c r="M84" s="239">
        <f t="shared" si="5"/>
        <v>30968</v>
      </c>
      <c r="N84" s="239">
        <f t="shared" si="5"/>
        <v>0</v>
      </c>
      <c r="O84" s="239">
        <f t="shared" si="5"/>
        <v>0</v>
      </c>
      <c r="P84" s="239">
        <f t="shared" si="5"/>
        <v>0</v>
      </c>
      <c r="Q84" s="239">
        <f t="shared" si="5"/>
        <v>0</v>
      </c>
      <c r="R84" s="239">
        <f t="shared" si="5"/>
        <v>0</v>
      </c>
      <c r="S84" s="239">
        <f t="shared" si="5"/>
        <v>0</v>
      </c>
      <c r="T84" s="239">
        <f t="shared" si="5"/>
        <v>163651.8891479166</v>
      </c>
      <c r="U84" s="239">
        <f t="shared" si="5"/>
        <v>1844410.7806270828</v>
      </c>
    </row>
    <row r="85" spans="1:21" ht="48.75" customHeight="1">
      <c r="A85" s="52">
        <v>57</v>
      </c>
      <c r="B85" s="61" t="s">
        <v>276</v>
      </c>
      <c r="C85" s="138" t="s">
        <v>21</v>
      </c>
      <c r="D85" s="126" t="s">
        <v>193</v>
      </c>
      <c r="E85" s="126" t="s">
        <v>194</v>
      </c>
      <c r="F85" s="154" t="s">
        <v>195</v>
      </c>
      <c r="G85" s="49" t="s">
        <v>73</v>
      </c>
      <c r="H85" s="146">
        <f>5.31*17697</f>
        <v>93971.06999999999</v>
      </c>
      <c r="I85" s="146">
        <f>H85/72</f>
        <v>1305.15375</v>
      </c>
      <c r="J85" s="190">
        <v>5</v>
      </c>
      <c r="K85" s="199">
        <f>I85*J85</f>
        <v>6525.768749999999</v>
      </c>
      <c r="L85" s="199"/>
      <c r="M85" s="199"/>
      <c r="N85" s="199"/>
      <c r="O85" s="199"/>
      <c r="P85" s="199"/>
      <c r="Q85" s="199"/>
      <c r="R85" s="199"/>
      <c r="S85" s="199"/>
      <c r="T85" s="199">
        <f>K85*10%</f>
        <v>652.576875</v>
      </c>
      <c r="U85" s="199">
        <f>K85+L85+M85+P85+Q85+R85+S85+T85</f>
        <v>7178.345624999999</v>
      </c>
    </row>
    <row r="86" spans="1:21" ht="46.5" customHeight="1">
      <c r="A86" s="52">
        <v>58</v>
      </c>
      <c r="B86" s="61" t="s">
        <v>276</v>
      </c>
      <c r="C86" s="76" t="s">
        <v>21</v>
      </c>
      <c r="D86" s="138" t="s">
        <v>164</v>
      </c>
      <c r="E86" s="172" t="s">
        <v>412</v>
      </c>
      <c r="F86" s="154" t="s">
        <v>435</v>
      </c>
      <c r="G86" s="186" t="s">
        <v>279</v>
      </c>
      <c r="H86" s="199">
        <f>5.03*17697</f>
        <v>89015.91</v>
      </c>
      <c r="I86" s="146">
        <f aca="true" t="shared" si="6" ref="I86:I99">H86/72</f>
        <v>1236.3320833333335</v>
      </c>
      <c r="J86" s="193">
        <v>11.1</v>
      </c>
      <c r="K86" s="199">
        <f aca="true" t="shared" si="7" ref="K86:K99">I86*J86</f>
        <v>13723.286125</v>
      </c>
      <c r="L86" s="199"/>
      <c r="M86" s="199"/>
      <c r="N86" s="199"/>
      <c r="O86" s="199"/>
      <c r="P86" s="199"/>
      <c r="Q86" s="199"/>
      <c r="R86" s="199"/>
      <c r="S86" s="199"/>
      <c r="T86" s="199">
        <f aca="true" t="shared" si="8" ref="T86:T99">K86*10%</f>
        <v>1372.3286125000002</v>
      </c>
      <c r="U86" s="199">
        <f aca="true" t="shared" si="9" ref="U86:U99">K86+L86+M86+P86+Q86+R86+S86+T86</f>
        <v>15095.6147375</v>
      </c>
    </row>
    <row r="87" spans="1:21" ht="47.25" customHeight="1">
      <c r="A87" s="52">
        <v>59</v>
      </c>
      <c r="B87" s="61" t="s">
        <v>276</v>
      </c>
      <c r="C87" s="76" t="s">
        <v>21</v>
      </c>
      <c r="D87" s="76" t="s">
        <v>136</v>
      </c>
      <c r="E87" s="64" t="s">
        <v>208</v>
      </c>
      <c r="F87" s="40" t="s">
        <v>209</v>
      </c>
      <c r="G87" s="41" t="s">
        <v>73</v>
      </c>
      <c r="H87" s="93">
        <f>5.21*17697</f>
        <v>92201.37</v>
      </c>
      <c r="I87" s="146">
        <f t="shared" si="6"/>
        <v>1280.5745833333333</v>
      </c>
      <c r="J87" s="190">
        <v>32.8</v>
      </c>
      <c r="K87" s="199">
        <f t="shared" si="7"/>
        <v>42002.84633333333</v>
      </c>
      <c r="L87" s="199"/>
      <c r="M87" s="199"/>
      <c r="N87" s="199"/>
      <c r="O87" s="199"/>
      <c r="P87" s="199"/>
      <c r="Q87" s="199"/>
      <c r="R87" s="199"/>
      <c r="S87" s="199"/>
      <c r="T87" s="199">
        <f t="shared" si="8"/>
        <v>4200.284633333333</v>
      </c>
      <c r="U87" s="199">
        <f t="shared" si="9"/>
        <v>46203.130966666664</v>
      </c>
    </row>
    <row r="88" spans="1:21" ht="45">
      <c r="A88" s="52">
        <v>60</v>
      </c>
      <c r="B88" s="61" t="s">
        <v>276</v>
      </c>
      <c r="C88" s="61" t="s">
        <v>21</v>
      </c>
      <c r="D88" s="231" t="s">
        <v>413</v>
      </c>
      <c r="E88" s="231" t="s">
        <v>414</v>
      </c>
      <c r="F88" s="26" t="s">
        <v>415</v>
      </c>
      <c r="G88" s="83" t="s">
        <v>279</v>
      </c>
      <c r="H88" s="89">
        <f>5.31*17697</f>
        <v>93971.06999999999</v>
      </c>
      <c r="I88" s="146">
        <f t="shared" si="6"/>
        <v>1305.15375</v>
      </c>
      <c r="J88" s="190">
        <v>3.6</v>
      </c>
      <c r="K88" s="199">
        <f t="shared" si="7"/>
        <v>4698.5535</v>
      </c>
      <c r="L88" s="199"/>
      <c r="M88" s="199"/>
      <c r="N88" s="199"/>
      <c r="O88" s="199"/>
      <c r="P88" s="199"/>
      <c r="Q88" s="199"/>
      <c r="R88" s="199"/>
      <c r="S88" s="199"/>
      <c r="T88" s="199">
        <f t="shared" si="8"/>
        <v>469.85535000000004</v>
      </c>
      <c r="U88" s="199">
        <f t="shared" si="9"/>
        <v>5168.40885</v>
      </c>
    </row>
    <row r="89" spans="1:21" ht="50.25" customHeight="1">
      <c r="A89" s="52">
        <v>61</v>
      </c>
      <c r="B89" s="61" t="s">
        <v>276</v>
      </c>
      <c r="C89" s="61" t="s">
        <v>21</v>
      </c>
      <c r="D89" s="61" t="s">
        <v>164</v>
      </c>
      <c r="E89" s="61" t="s">
        <v>277</v>
      </c>
      <c r="F89" s="26" t="s">
        <v>278</v>
      </c>
      <c r="G89" s="26" t="s">
        <v>279</v>
      </c>
      <c r="H89" s="89">
        <f>4.84*17697</f>
        <v>85653.48</v>
      </c>
      <c r="I89" s="146">
        <f t="shared" si="6"/>
        <v>1189.6316666666667</v>
      </c>
      <c r="J89" s="190">
        <v>15.2</v>
      </c>
      <c r="K89" s="199">
        <f t="shared" si="7"/>
        <v>18082.40133333333</v>
      </c>
      <c r="L89" s="199"/>
      <c r="M89" s="199"/>
      <c r="N89" s="199"/>
      <c r="O89" s="199"/>
      <c r="P89" s="199"/>
      <c r="Q89" s="199"/>
      <c r="R89" s="199"/>
      <c r="S89" s="199"/>
      <c r="T89" s="199">
        <f t="shared" si="8"/>
        <v>1808.2401333333332</v>
      </c>
      <c r="U89" s="199">
        <f t="shared" si="9"/>
        <v>19890.641466666664</v>
      </c>
    </row>
    <row r="90" spans="1:21" ht="51">
      <c r="A90" s="52">
        <v>62</v>
      </c>
      <c r="B90" s="61" t="s">
        <v>276</v>
      </c>
      <c r="C90" s="61" t="s">
        <v>21</v>
      </c>
      <c r="D90" s="138" t="s">
        <v>416</v>
      </c>
      <c r="E90" s="138" t="s">
        <v>417</v>
      </c>
      <c r="F90" s="154" t="s">
        <v>432</v>
      </c>
      <c r="G90" s="154" t="s">
        <v>279</v>
      </c>
      <c r="H90" s="199">
        <f>5.21*17697</f>
        <v>92201.37</v>
      </c>
      <c r="I90" s="146">
        <f t="shared" si="6"/>
        <v>1280.5745833333333</v>
      </c>
      <c r="J90" s="193">
        <v>24.1</v>
      </c>
      <c r="K90" s="199">
        <f t="shared" si="7"/>
        <v>30861.847458333334</v>
      </c>
      <c r="L90" s="199"/>
      <c r="M90" s="199"/>
      <c r="N90" s="199"/>
      <c r="O90" s="199"/>
      <c r="P90" s="199"/>
      <c r="Q90" s="199"/>
      <c r="R90" s="199"/>
      <c r="S90" s="199"/>
      <c r="T90" s="199">
        <f t="shared" si="8"/>
        <v>3086.1847458333336</v>
      </c>
      <c r="U90" s="199">
        <f t="shared" si="9"/>
        <v>33948.032204166666</v>
      </c>
    </row>
    <row r="91" spans="1:21" ht="51">
      <c r="A91" s="52">
        <v>63</v>
      </c>
      <c r="B91" s="61" t="s">
        <v>276</v>
      </c>
      <c r="C91" s="138" t="s">
        <v>21</v>
      </c>
      <c r="D91" s="138" t="s">
        <v>225</v>
      </c>
      <c r="E91" s="138" t="s">
        <v>226</v>
      </c>
      <c r="F91" s="154" t="s">
        <v>368</v>
      </c>
      <c r="G91" s="26" t="s">
        <v>279</v>
      </c>
      <c r="H91" s="199">
        <f>5.21*17697</f>
        <v>92201.37</v>
      </c>
      <c r="I91" s="146">
        <f t="shared" si="6"/>
        <v>1280.5745833333333</v>
      </c>
      <c r="J91" s="193">
        <v>20.5</v>
      </c>
      <c r="K91" s="199">
        <f t="shared" si="7"/>
        <v>26251.778958333332</v>
      </c>
      <c r="L91" s="199"/>
      <c r="M91" s="199"/>
      <c r="N91" s="199"/>
      <c r="O91" s="199"/>
      <c r="P91" s="199"/>
      <c r="Q91" s="199"/>
      <c r="R91" s="199"/>
      <c r="S91" s="199"/>
      <c r="T91" s="199">
        <f t="shared" si="8"/>
        <v>2625.1778958333334</v>
      </c>
      <c r="U91" s="199">
        <f t="shared" si="9"/>
        <v>28876.956854166667</v>
      </c>
    </row>
    <row r="92" spans="1:21" ht="48.75" customHeight="1">
      <c r="A92" s="52">
        <v>64</v>
      </c>
      <c r="B92" s="61" t="s">
        <v>276</v>
      </c>
      <c r="C92" s="138" t="s">
        <v>21</v>
      </c>
      <c r="D92" s="138" t="s">
        <v>418</v>
      </c>
      <c r="E92" s="138" t="s">
        <v>419</v>
      </c>
      <c r="F92" s="154" t="s">
        <v>420</v>
      </c>
      <c r="G92" s="26" t="s">
        <v>279</v>
      </c>
      <c r="H92" s="199">
        <f>5.31*17697</f>
        <v>93971.06999999999</v>
      </c>
      <c r="I92" s="146">
        <f t="shared" si="6"/>
        <v>1305.15375</v>
      </c>
      <c r="J92" s="193">
        <v>32.8</v>
      </c>
      <c r="K92" s="199">
        <f t="shared" si="7"/>
        <v>42809.043</v>
      </c>
      <c r="L92" s="199"/>
      <c r="M92" s="199"/>
      <c r="N92" s="199"/>
      <c r="O92" s="199"/>
      <c r="P92" s="199"/>
      <c r="Q92" s="199"/>
      <c r="R92" s="199"/>
      <c r="S92" s="199"/>
      <c r="T92" s="199">
        <f t="shared" si="8"/>
        <v>4280.9043</v>
      </c>
      <c r="U92" s="199">
        <f t="shared" si="9"/>
        <v>47089.9473</v>
      </c>
    </row>
    <row r="93" spans="1:21" ht="60.75" customHeight="1">
      <c r="A93" s="52">
        <v>65</v>
      </c>
      <c r="B93" s="61" t="s">
        <v>276</v>
      </c>
      <c r="C93" s="61" t="s">
        <v>21</v>
      </c>
      <c r="D93" s="61" t="s">
        <v>421</v>
      </c>
      <c r="E93" s="61" t="s">
        <v>342</v>
      </c>
      <c r="F93" s="26" t="s">
        <v>422</v>
      </c>
      <c r="G93" s="83" t="s">
        <v>279</v>
      </c>
      <c r="H93" s="89">
        <f>5.03*17697</f>
        <v>89015.91</v>
      </c>
      <c r="I93" s="146">
        <f t="shared" si="6"/>
        <v>1236.3320833333335</v>
      </c>
      <c r="J93" s="190">
        <v>6.2</v>
      </c>
      <c r="K93" s="199">
        <f t="shared" si="7"/>
        <v>7665.258916666668</v>
      </c>
      <c r="L93" s="199"/>
      <c r="M93" s="199"/>
      <c r="N93" s="199"/>
      <c r="O93" s="199"/>
      <c r="P93" s="199"/>
      <c r="Q93" s="199"/>
      <c r="R93" s="199"/>
      <c r="S93" s="199"/>
      <c r="T93" s="199">
        <f t="shared" si="8"/>
        <v>766.5258916666668</v>
      </c>
      <c r="U93" s="199">
        <f t="shared" si="9"/>
        <v>8431.784808333334</v>
      </c>
    </row>
    <row r="94" spans="1:21" ht="45" customHeight="1">
      <c r="A94" s="52">
        <v>66</v>
      </c>
      <c r="B94" s="61" t="s">
        <v>276</v>
      </c>
      <c r="C94" s="61" t="s">
        <v>21</v>
      </c>
      <c r="D94" s="138" t="s">
        <v>396</v>
      </c>
      <c r="E94" s="138" t="s">
        <v>397</v>
      </c>
      <c r="F94" s="154" t="s">
        <v>423</v>
      </c>
      <c r="G94" s="83" t="s">
        <v>279</v>
      </c>
      <c r="H94" s="199">
        <f>5.31*17697</f>
        <v>93971.06999999999</v>
      </c>
      <c r="I94" s="146">
        <f t="shared" si="6"/>
        <v>1305.15375</v>
      </c>
      <c r="J94" s="193">
        <v>15.6</v>
      </c>
      <c r="K94" s="199">
        <f t="shared" si="7"/>
        <v>20360.3985</v>
      </c>
      <c r="L94" s="199"/>
      <c r="M94" s="199"/>
      <c r="N94" s="199"/>
      <c r="O94" s="199"/>
      <c r="P94" s="199"/>
      <c r="Q94" s="199"/>
      <c r="R94" s="199"/>
      <c r="S94" s="199"/>
      <c r="T94" s="199">
        <f t="shared" si="8"/>
        <v>2036.0398500000001</v>
      </c>
      <c r="U94" s="199">
        <f t="shared" si="9"/>
        <v>22396.43835</v>
      </c>
    </row>
    <row r="95" spans="1:21" ht="51">
      <c r="A95" s="52">
        <v>67</v>
      </c>
      <c r="B95" s="61" t="s">
        <v>276</v>
      </c>
      <c r="C95" s="61" t="s">
        <v>21</v>
      </c>
      <c r="D95" s="138" t="s">
        <v>424</v>
      </c>
      <c r="E95" s="138" t="s">
        <v>425</v>
      </c>
      <c r="F95" s="154" t="s">
        <v>426</v>
      </c>
      <c r="G95" s="26" t="s">
        <v>279</v>
      </c>
      <c r="H95" s="199">
        <f>4.57*17697</f>
        <v>80875.29000000001</v>
      </c>
      <c r="I95" s="146">
        <f t="shared" si="6"/>
        <v>1123.2679166666667</v>
      </c>
      <c r="J95" s="193">
        <v>21</v>
      </c>
      <c r="K95" s="199">
        <f t="shared" si="7"/>
        <v>23588.62625</v>
      </c>
      <c r="L95" s="199"/>
      <c r="M95" s="199"/>
      <c r="N95" s="199"/>
      <c r="O95" s="199"/>
      <c r="P95" s="199"/>
      <c r="Q95" s="199"/>
      <c r="R95" s="199"/>
      <c r="S95" s="199"/>
      <c r="T95" s="199">
        <f t="shared" si="8"/>
        <v>2358.862625</v>
      </c>
      <c r="U95" s="199">
        <f t="shared" si="9"/>
        <v>25947.488875000003</v>
      </c>
    </row>
    <row r="96" spans="1:21" ht="41.25" customHeight="1">
      <c r="A96" s="52">
        <v>68</v>
      </c>
      <c r="B96" s="61" t="s">
        <v>276</v>
      </c>
      <c r="C96" s="76" t="s">
        <v>21</v>
      </c>
      <c r="D96" s="138" t="s">
        <v>427</v>
      </c>
      <c r="E96" s="138" t="s">
        <v>428</v>
      </c>
      <c r="F96" s="154" t="s">
        <v>429</v>
      </c>
      <c r="G96" s="41" t="s">
        <v>73</v>
      </c>
      <c r="H96" s="199">
        <f>5.31*17697</f>
        <v>93971.06999999999</v>
      </c>
      <c r="I96" s="146">
        <f t="shared" si="6"/>
        <v>1305.15375</v>
      </c>
      <c r="J96" s="193">
        <v>3.9</v>
      </c>
      <c r="K96" s="199">
        <f t="shared" si="7"/>
        <v>5090.099625</v>
      </c>
      <c r="L96" s="199"/>
      <c r="M96" s="199"/>
      <c r="N96" s="199"/>
      <c r="O96" s="199"/>
      <c r="P96" s="199"/>
      <c r="Q96" s="199"/>
      <c r="R96" s="199"/>
      <c r="S96" s="199"/>
      <c r="T96" s="199">
        <f t="shared" si="8"/>
        <v>509.00996250000003</v>
      </c>
      <c r="U96" s="199">
        <f t="shared" si="9"/>
        <v>5599.1095875</v>
      </c>
    </row>
    <row r="97" spans="1:21" ht="47.25" customHeight="1">
      <c r="A97" s="52">
        <v>69</v>
      </c>
      <c r="B97" s="61" t="s">
        <v>276</v>
      </c>
      <c r="C97" s="61" t="s">
        <v>21</v>
      </c>
      <c r="D97" s="62" t="s">
        <v>113</v>
      </c>
      <c r="E97" s="62" t="s">
        <v>255</v>
      </c>
      <c r="F97" s="4" t="s">
        <v>230</v>
      </c>
      <c r="G97" s="26" t="s">
        <v>279</v>
      </c>
      <c r="H97" s="200">
        <f>5.12*17697</f>
        <v>90608.64</v>
      </c>
      <c r="I97" s="146">
        <f t="shared" si="6"/>
        <v>1258.4533333333334</v>
      </c>
      <c r="J97" s="193">
        <v>22.1</v>
      </c>
      <c r="K97" s="199">
        <f t="shared" si="7"/>
        <v>27811.81866666667</v>
      </c>
      <c r="L97" s="199"/>
      <c r="M97" s="199"/>
      <c r="N97" s="199"/>
      <c r="O97" s="199"/>
      <c r="P97" s="199"/>
      <c r="Q97" s="199"/>
      <c r="R97" s="199"/>
      <c r="S97" s="199"/>
      <c r="T97" s="199">
        <f t="shared" si="8"/>
        <v>2781.1818666666672</v>
      </c>
      <c r="U97" s="199">
        <f t="shared" si="9"/>
        <v>30593.000533333336</v>
      </c>
    </row>
    <row r="98" spans="1:21" ht="48.75" customHeight="1">
      <c r="A98" s="52">
        <v>70</v>
      </c>
      <c r="B98" s="61" t="s">
        <v>276</v>
      </c>
      <c r="C98" s="61" t="s">
        <v>21</v>
      </c>
      <c r="D98" s="61" t="s">
        <v>130</v>
      </c>
      <c r="E98" s="69" t="s">
        <v>430</v>
      </c>
      <c r="F98" s="233" t="s">
        <v>431</v>
      </c>
      <c r="G98" s="55" t="s">
        <v>279</v>
      </c>
      <c r="H98" s="89">
        <f>5.31*17697</f>
        <v>93971.06999999999</v>
      </c>
      <c r="I98" s="146">
        <f t="shared" si="6"/>
        <v>1305.15375</v>
      </c>
      <c r="J98" s="190">
        <v>14</v>
      </c>
      <c r="K98" s="199">
        <f t="shared" si="7"/>
        <v>18272.1525</v>
      </c>
      <c r="L98" s="199"/>
      <c r="M98" s="199"/>
      <c r="N98" s="199"/>
      <c r="O98" s="199"/>
      <c r="P98" s="199"/>
      <c r="Q98" s="199"/>
      <c r="R98" s="199"/>
      <c r="S98" s="199"/>
      <c r="T98" s="199">
        <f t="shared" si="8"/>
        <v>1827.2152500000002</v>
      </c>
      <c r="U98" s="199">
        <f t="shared" si="9"/>
        <v>20099.36775</v>
      </c>
    </row>
    <row r="99" spans="1:21" ht="48.75" customHeight="1">
      <c r="A99" s="52">
        <v>71</v>
      </c>
      <c r="B99" s="61" t="s">
        <v>276</v>
      </c>
      <c r="C99" s="61" t="s">
        <v>21</v>
      </c>
      <c r="D99" s="61"/>
      <c r="E99" s="61"/>
      <c r="F99" s="26" t="s">
        <v>182</v>
      </c>
      <c r="G99" s="26" t="s">
        <v>279</v>
      </c>
      <c r="H99" s="89">
        <f>4.84*17697</f>
        <v>85653.48</v>
      </c>
      <c r="I99" s="146">
        <f t="shared" si="6"/>
        <v>1189.6316666666667</v>
      </c>
      <c r="J99" s="190">
        <v>75.2</v>
      </c>
      <c r="K99" s="199">
        <f t="shared" si="7"/>
        <v>89460.30133333334</v>
      </c>
      <c r="L99" s="199"/>
      <c r="M99" s="199"/>
      <c r="N99" s="199"/>
      <c r="O99" s="199"/>
      <c r="P99" s="199"/>
      <c r="Q99" s="199"/>
      <c r="R99" s="199"/>
      <c r="S99" s="199"/>
      <c r="T99" s="199">
        <f t="shared" si="8"/>
        <v>8946.030133333334</v>
      </c>
      <c r="U99" s="199">
        <f t="shared" si="9"/>
        <v>98406.33146666667</v>
      </c>
    </row>
    <row r="100" spans="1:21" s="212" customFormat="1" ht="15">
      <c r="A100" s="211"/>
      <c r="B100" s="262"/>
      <c r="C100" s="262"/>
      <c r="D100" s="263"/>
      <c r="E100" s="214"/>
      <c r="F100" s="210"/>
      <c r="G100" s="210"/>
      <c r="H100" s="210"/>
      <c r="I100" s="210"/>
      <c r="J100" s="237">
        <f>SUM(J85:J99)</f>
        <v>303.1</v>
      </c>
      <c r="K100" s="239">
        <f aca="true" t="shared" si="10" ref="K100:U100">SUM(K85:K99)</f>
        <v>377204.18125</v>
      </c>
      <c r="L100" s="239">
        <f t="shared" si="10"/>
        <v>0</v>
      </c>
      <c r="M100" s="239">
        <f t="shared" si="10"/>
        <v>0</v>
      </c>
      <c r="N100" s="239">
        <f t="shared" si="10"/>
        <v>0</v>
      </c>
      <c r="O100" s="239">
        <f t="shared" si="10"/>
        <v>0</v>
      </c>
      <c r="P100" s="239">
        <f t="shared" si="10"/>
        <v>0</v>
      </c>
      <c r="Q100" s="239">
        <f t="shared" si="10"/>
        <v>0</v>
      </c>
      <c r="R100" s="239">
        <f t="shared" si="10"/>
        <v>0</v>
      </c>
      <c r="S100" s="239">
        <f t="shared" si="10"/>
        <v>0</v>
      </c>
      <c r="T100" s="239">
        <f t="shared" si="10"/>
        <v>37720.41812500001</v>
      </c>
      <c r="U100" s="239">
        <f t="shared" si="10"/>
        <v>414924.599375</v>
      </c>
    </row>
    <row r="101" spans="1:21" s="212" customFormat="1" ht="15" customHeight="1">
      <c r="A101" s="211"/>
      <c r="B101" s="245" t="s">
        <v>369</v>
      </c>
      <c r="C101" s="246"/>
      <c r="D101" s="247"/>
      <c r="E101" s="214"/>
      <c r="F101" s="210"/>
      <c r="G101" s="210"/>
      <c r="H101" s="210"/>
      <c r="I101" s="210"/>
      <c r="J101" s="237">
        <f>J84+J100</f>
        <v>1735.4999999999995</v>
      </c>
      <c r="K101" s="239">
        <f aca="true" t="shared" si="11" ref="K101:U101">K84+K100</f>
        <v>2013723.072729167</v>
      </c>
      <c r="L101" s="239">
        <f t="shared" si="11"/>
        <v>13272</v>
      </c>
      <c r="M101" s="239">
        <f t="shared" si="11"/>
        <v>30968</v>
      </c>
      <c r="N101" s="239">
        <f t="shared" si="11"/>
        <v>0</v>
      </c>
      <c r="O101" s="239">
        <f t="shared" si="11"/>
        <v>0</v>
      </c>
      <c r="P101" s="239">
        <f t="shared" si="11"/>
        <v>0</v>
      </c>
      <c r="Q101" s="239">
        <f t="shared" si="11"/>
        <v>0</v>
      </c>
      <c r="R101" s="239">
        <f t="shared" si="11"/>
        <v>0</v>
      </c>
      <c r="S101" s="239">
        <f t="shared" si="11"/>
        <v>0</v>
      </c>
      <c r="T101" s="239">
        <f t="shared" si="11"/>
        <v>201372.3072729166</v>
      </c>
      <c r="U101" s="239">
        <f t="shared" si="11"/>
        <v>2259335.380002083</v>
      </c>
    </row>
    <row r="102" spans="1:21" ht="12.75">
      <c r="A102" s="215"/>
      <c r="B102" s="215"/>
      <c r="C102" s="215"/>
      <c r="D102" s="215"/>
      <c r="E102" s="215"/>
      <c r="F102" s="216"/>
      <c r="G102" s="215"/>
      <c r="H102" s="215"/>
      <c r="I102" s="215"/>
      <c r="J102" s="217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</row>
    <row r="103" spans="1:21" ht="12.75">
      <c r="A103" s="215"/>
      <c r="B103" s="215"/>
      <c r="C103" s="215"/>
      <c r="D103" s="215"/>
      <c r="E103" s="215"/>
      <c r="F103" s="216"/>
      <c r="G103" s="215"/>
      <c r="H103" s="215"/>
      <c r="I103" s="215"/>
      <c r="J103" s="217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</row>
    <row r="104" spans="1:21" ht="12.75">
      <c r="A104" s="218"/>
      <c r="B104" s="218"/>
      <c r="C104" s="218"/>
      <c r="D104" s="218"/>
      <c r="E104" s="218"/>
      <c r="F104" s="219"/>
      <c r="G104" s="218"/>
      <c r="H104" s="218"/>
      <c r="I104" s="218"/>
      <c r="J104" s="220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</row>
    <row r="105" spans="1:21" ht="12.75">
      <c r="A105" s="218"/>
      <c r="B105" s="218"/>
      <c r="C105" s="218"/>
      <c r="D105" s="218"/>
      <c r="E105" s="218"/>
      <c r="F105" s="219"/>
      <c r="G105" s="218"/>
      <c r="H105" s="218"/>
      <c r="I105" s="218"/>
      <c r="J105" s="220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</row>
    <row r="106" spans="1:21" ht="12.75">
      <c r="A106" s="218"/>
      <c r="B106" s="218"/>
      <c r="C106" s="218"/>
      <c r="D106" s="218"/>
      <c r="E106" s="218"/>
      <c r="F106" s="219"/>
      <c r="G106" s="218"/>
      <c r="H106" s="218"/>
      <c r="I106" s="218"/>
      <c r="J106" s="220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</row>
    <row r="107" spans="1:21" ht="12.75">
      <c r="A107" s="218"/>
      <c r="B107" s="218"/>
      <c r="C107" s="218"/>
      <c r="D107" s="218"/>
      <c r="E107" s="218"/>
      <c r="F107" s="219"/>
      <c r="G107" s="218"/>
      <c r="H107" s="218"/>
      <c r="I107" s="218"/>
      <c r="J107" s="220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</row>
    <row r="108" spans="1:21" ht="12.75">
      <c r="A108" s="218"/>
      <c r="B108" s="218"/>
      <c r="C108" s="218"/>
      <c r="D108" s="218"/>
      <c r="E108" s="218"/>
      <c r="F108" s="219"/>
      <c r="G108" s="218"/>
      <c r="H108" s="218"/>
      <c r="I108" s="218"/>
      <c r="J108" s="220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</row>
    <row r="109" spans="1:21" ht="12.75">
      <c r="A109" s="218"/>
      <c r="B109" s="218"/>
      <c r="C109" s="218"/>
      <c r="D109" s="218"/>
      <c r="E109" s="218"/>
      <c r="F109" s="219"/>
      <c r="G109" s="218"/>
      <c r="H109" s="218"/>
      <c r="I109" s="218"/>
      <c r="J109" s="220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</row>
    <row r="110" spans="1:21" ht="12.75">
      <c r="A110" s="218"/>
      <c r="B110" s="218"/>
      <c r="C110" s="218"/>
      <c r="D110" s="218"/>
      <c r="E110" s="218"/>
      <c r="F110" s="219"/>
      <c r="G110" s="218"/>
      <c r="H110" s="218"/>
      <c r="I110" s="218"/>
      <c r="J110" s="220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</row>
  </sheetData>
  <sheetProtection/>
  <mergeCells count="21"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B100:D100"/>
    <mergeCell ref="L22:S22"/>
    <mergeCell ref="T22:T24"/>
    <mergeCell ref="U22:U24"/>
    <mergeCell ref="L23:L24"/>
    <mergeCell ref="M23:M24"/>
    <mergeCell ref="N23:P23"/>
    <mergeCell ref="Q23:Q24"/>
    <mergeCell ref="R23:R24"/>
    <mergeCell ref="S23:S24"/>
  </mergeCells>
  <printOptions/>
  <pageMargins left="0.6299212598425197" right="0.2362204724409449" top="0.7480314960629921" bottom="0.15748031496062992" header="0.31496062992125984" footer="0.31496062992125984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view="pageBreakPreview" zoomScale="70" zoomScaleNormal="60" zoomScaleSheetLayoutView="70" zoomScalePageLayoutView="0" workbookViewId="0" topLeftCell="A87">
      <selection activeCell="A100" sqref="A100:IV103"/>
    </sheetView>
  </sheetViews>
  <sheetFormatPr defaultColWidth="9.00390625" defaultRowHeight="12.75"/>
  <cols>
    <col min="1" max="1" width="4.875" style="0" customWidth="1"/>
    <col min="2" max="2" width="36.625" style="0" customWidth="1"/>
    <col min="3" max="3" width="14.625" style="0" customWidth="1"/>
    <col min="4" max="4" width="34.25390625" style="0" customWidth="1"/>
    <col min="5" max="5" width="16.875" style="0" customWidth="1"/>
    <col min="6" max="6" width="13.25390625" style="30" customWidth="1"/>
    <col min="7" max="7" width="10.75390625" style="0" customWidth="1"/>
    <col min="8" max="8" width="18.00390625" style="0" customWidth="1"/>
    <col min="9" max="9" width="10.00390625" style="0" customWidth="1"/>
    <col min="10" max="10" width="14.375" style="162" customWidth="1"/>
    <col min="11" max="11" width="12.75390625" style="0" customWidth="1"/>
    <col min="14" max="15" width="8.625" style="0" customWidth="1"/>
    <col min="16" max="16" width="10.00390625" style="0" bestFit="1" customWidth="1"/>
    <col min="17" max="17" width="36.125" style="0" customWidth="1"/>
    <col min="18" max="18" width="39.125" style="0" customWidth="1"/>
    <col min="19" max="19" width="15.00390625" style="0" customWidth="1"/>
    <col min="20" max="20" width="10.00390625" style="0" bestFit="1" customWidth="1"/>
    <col min="21" max="21" width="10.75390625" style="0" customWidth="1"/>
  </cols>
  <sheetData>
    <row r="1" spans="1:21" ht="15">
      <c r="A1" s="5" t="s">
        <v>23</v>
      </c>
      <c r="B1" s="5"/>
      <c r="C1" s="5"/>
      <c r="D1" s="6"/>
      <c r="E1" s="6"/>
      <c r="F1" s="22"/>
      <c r="G1" s="6"/>
      <c r="H1" s="6"/>
      <c r="I1" s="6"/>
      <c r="J1" s="152"/>
      <c r="K1" s="6"/>
      <c r="L1" s="6"/>
      <c r="M1" s="5" t="s">
        <v>11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284</v>
      </c>
      <c r="B2" s="5"/>
      <c r="C2" s="5"/>
      <c r="D2" s="6"/>
      <c r="E2" s="6"/>
      <c r="F2" s="22"/>
      <c r="G2" s="6"/>
      <c r="H2" s="6"/>
      <c r="I2" s="6"/>
      <c r="J2" s="152"/>
      <c r="K2" s="6"/>
      <c r="L2" s="6"/>
      <c r="M2" s="5" t="s">
        <v>24</v>
      </c>
      <c r="N2" s="5"/>
      <c r="O2" s="5"/>
      <c r="P2" s="5"/>
      <c r="Q2" s="5"/>
      <c r="R2" s="5"/>
      <c r="S2" s="5"/>
      <c r="T2" s="6"/>
      <c r="U2" s="6"/>
    </row>
    <row r="3" spans="1:21" ht="15">
      <c r="A3" s="5" t="s">
        <v>285</v>
      </c>
      <c r="B3" s="5"/>
      <c r="C3" s="5"/>
      <c r="D3" s="6"/>
      <c r="E3" s="6"/>
      <c r="F3" s="22" t="s">
        <v>3</v>
      </c>
      <c r="G3" s="6"/>
      <c r="H3" s="6"/>
      <c r="I3" s="6"/>
      <c r="J3" s="152"/>
      <c r="K3" s="6"/>
      <c r="L3" s="6"/>
      <c r="M3" s="5" t="s">
        <v>370</v>
      </c>
      <c r="N3" s="5"/>
      <c r="O3" s="5"/>
      <c r="P3" s="5"/>
      <c r="Q3" s="5"/>
      <c r="R3" s="5"/>
      <c r="S3" s="5"/>
      <c r="T3" s="6"/>
      <c r="U3" s="6"/>
    </row>
    <row r="4" spans="1:21" ht="15">
      <c r="A4" s="5" t="s">
        <v>287</v>
      </c>
      <c r="B4" s="5"/>
      <c r="C4" s="5"/>
      <c r="D4" s="6"/>
      <c r="E4" s="6"/>
      <c r="F4" s="22"/>
      <c r="G4" s="6"/>
      <c r="H4" s="6"/>
      <c r="I4" s="6"/>
      <c r="J4" s="152"/>
      <c r="K4" s="6"/>
      <c r="L4" s="6"/>
      <c r="M4" s="5" t="s">
        <v>30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288</v>
      </c>
      <c r="B5" s="5"/>
      <c r="C5" s="5"/>
      <c r="D5" s="6"/>
      <c r="E5" s="6"/>
      <c r="F5" s="22" t="s">
        <v>4</v>
      </c>
      <c r="G5" s="6"/>
      <c r="H5" s="6"/>
      <c r="I5" s="6"/>
      <c r="J5" s="152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6"/>
      <c r="C6" s="6"/>
      <c r="D6" s="6"/>
      <c r="E6" s="6"/>
      <c r="F6" s="22"/>
      <c r="G6" s="6"/>
      <c r="H6" s="6"/>
      <c r="I6" s="6"/>
      <c r="J6" s="152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>
      <c r="A7" s="6"/>
      <c r="B7" s="6"/>
      <c r="C7" s="6"/>
      <c r="D7" s="6"/>
      <c r="E7" s="6"/>
      <c r="F7" s="22"/>
      <c r="G7" s="6"/>
      <c r="H7" s="6"/>
      <c r="I7" s="6"/>
      <c r="J7" s="152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s="6"/>
      <c r="B8" s="6"/>
      <c r="C8" s="6"/>
      <c r="D8" s="6"/>
      <c r="E8" s="6"/>
      <c r="F8" s="22" t="s">
        <v>29</v>
      </c>
      <c r="G8" s="6"/>
      <c r="H8" s="6"/>
      <c r="I8" s="6"/>
      <c r="J8" s="152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s="6"/>
      <c r="B9" s="6"/>
      <c r="C9" s="6"/>
      <c r="D9" s="6"/>
      <c r="E9" s="6"/>
      <c r="F9" s="27" t="s">
        <v>4</v>
      </c>
      <c r="G9" s="7"/>
      <c r="H9" s="7"/>
      <c r="I9" s="7"/>
      <c r="J9" s="152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>
      <c r="A10" s="6"/>
      <c r="B10" s="6"/>
      <c r="C10" s="6"/>
      <c r="D10" s="6"/>
      <c r="E10" s="6"/>
      <c r="F10" s="22"/>
      <c r="G10" s="6"/>
      <c r="H10" s="6"/>
      <c r="I10" s="6"/>
      <c r="J10" s="15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6"/>
      <c r="C11" s="6"/>
      <c r="D11" s="6"/>
      <c r="E11" s="6"/>
      <c r="F11" s="22"/>
      <c r="G11" s="6"/>
      <c r="H11" s="6"/>
      <c r="I11" s="6"/>
      <c r="J11" s="15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>
      <c r="A12" s="6"/>
      <c r="B12" s="6"/>
      <c r="C12" s="6"/>
      <c r="D12" s="6"/>
      <c r="E12" s="6"/>
      <c r="F12" s="22"/>
      <c r="G12" s="6"/>
      <c r="H12" s="6"/>
      <c r="I12" s="6"/>
      <c r="J12" s="152"/>
      <c r="K12" s="6"/>
      <c r="L12" s="6"/>
      <c r="N12" s="6"/>
      <c r="O12" s="6"/>
      <c r="P12" s="6" t="s">
        <v>5</v>
      </c>
      <c r="Q12" s="6"/>
      <c r="R12" s="6"/>
      <c r="S12" s="6"/>
      <c r="T12" s="6"/>
      <c r="U12" s="6"/>
    </row>
    <row r="13" spans="1:21" ht="15">
      <c r="A13" s="6"/>
      <c r="B13" s="6"/>
      <c r="C13" s="6"/>
      <c r="D13" s="6"/>
      <c r="E13" s="6"/>
      <c r="F13" s="22"/>
      <c r="G13" s="6"/>
      <c r="H13" s="6"/>
      <c r="I13" s="6"/>
      <c r="J13" s="152"/>
      <c r="K13" s="6"/>
      <c r="L13" s="6"/>
      <c r="N13" s="6"/>
      <c r="O13" s="6"/>
      <c r="P13" s="241" t="s">
        <v>441</v>
      </c>
      <c r="Q13" s="241"/>
      <c r="R13" s="241"/>
      <c r="S13" s="241"/>
      <c r="T13" s="6"/>
      <c r="U13" s="6"/>
    </row>
    <row r="14" spans="1:21" ht="15">
      <c r="A14" s="6"/>
      <c r="B14" s="6"/>
      <c r="C14" s="6"/>
      <c r="D14" s="6"/>
      <c r="E14" s="6"/>
      <c r="F14" s="22"/>
      <c r="G14" s="6"/>
      <c r="H14" s="6"/>
      <c r="I14" s="6"/>
      <c r="J14" s="152"/>
      <c r="K14" s="6"/>
      <c r="L14" s="6"/>
      <c r="N14" s="6"/>
      <c r="O14" s="6"/>
      <c r="P14" s="6" t="s">
        <v>33</v>
      </c>
      <c r="Q14" s="6"/>
      <c r="R14" s="6"/>
      <c r="S14" s="6"/>
      <c r="T14" s="6"/>
      <c r="U14" s="6"/>
    </row>
    <row r="15" spans="1:21" ht="15">
      <c r="A15" s="6"/>
      <c r="B15" s="6"/>
      <c r="C15" s="6"/>
      <c r="D15" s="6"/>
      <c r="E15" s="6"/>
      <c r="F15" s="22"/>
      <c r="G15" s="6"/>
      <c r="H15" s="6"/>
      <c r="I15" s="6"/>
      <c r="J15" s="152"/>
      <c r="K15" s="6"/>
      <c r="L15" s="6"/>
      <c r="N15" s="6"/>
      <c r="O15" s="6"/>
      <c r="P15" s="6" t="s">
        <v>298</v>
      </c>
      <c r="Q15" s="6"/>
      <c r="R15" s="6"/>
      <c r="S15" s="6"/>
      <c r="T15" s="6"/>
      <c r="U15" s="6"/>
    </row>
    <row r="16" spans="1:21" ht="15">
      <c r="A16" s="6"/>
      <c r="B16" s="6"/>
      <c r="C16" s="6"/>
      <c r="D16" s="6"/>
      <c r="E16" s="6"/>
      <c r="F16" s="22"/>
      <c r="G16" s="6"/>
      <c r="H16" s="6"/>
      <c r="I16" s="6"/>
      <c r="J16" s="152"/>
      <c r="K16" s="6"/>
      <c r="L16" s="6"/>
      <c r="N16" s="6"/>
      <c r="O16" s="6"/>
      <c r="P16" s="6" t="s">
        <v>299</v>
      </c>
      <c r="Q16" s="6"/>
      <c r="R16" s="6"/>
      <c r="S16" s="6"/>
      <c r="T16" s="6"/>
      <c r="U16" s="6"/>
    </row>
    <row r="17" spans="1:21" ht="15">
      <c r="A17" s="6"/>
      <c r="B17" s="6"/>
      <c r="C17" s="6"/>
      <c r="D17" s="6"/>
      <c r="E17" s="6"/>
      <c r="F17" s="22"/>
      <c r="G17" s="6"/>
      <c r="H17" s="6"/>
      <c r="I17" s="6"/>
      <c r="J17" s="152"/>
      <c r="K17" s="6"/>
      <c r="L17" s="6"/>
      <c r="N17" s="6"/>
      <c r="O17" s="6"/>
      <c r="P17" s="6" t="s">
        <v>1</v>
      </c>
      <c r="Q17" s="6"/>
      <c r="R17" s="6"/>
      <c r="S17" s="6"/>
      <c r="T17" s="6"/>
      <c r="U17" s="6"/>
    </row>
    <row r="18" spans="1:21" ht="15">
      <c r="A18" s="6"/>
      <c r="B18" s="6"/>
      <c r="C18" s="6"/>
      <c r="D18" s="6"/>
      <c r="E18" s="6"/>
      <c r="F18" s="22"/>
      <c r="G18" s="6"/>
      <c r="H18" s="6"/>
      <c r="I18" s="6"/>
      <c r="J18" s="152"/>
      <c r="K18" s="6"/>
      <c r="L18" s="6"/>
      <c r="N18" s="6"/>
      <c r="O18" s="6"/>
      <c r="P18" s="6" t="s">
        <v>2</v>
      </c>
      <c r="Q18" s="6"/>
      <c r="R18" s="6"/>
      <c r="S18" s="6"/>
      <c r="T18" s="6"/>
      <c r="U18" s="6"/>
    </row>
    <row r="19" spans="1:21" ht="15">
      <c r="A19" s="6"/>
      <c r="B19" s="6"/>
      <c r="C19" s="6"/>
      <c r="D19" s="6"/>
      <c r="E19" s="6"/>
      <c r="F19" s="22"/>
      <c r="G19" s="6"/>
      <c r="H19" s="6"/>
      <c r="I19" s="6"/>
      <c r="J19" s="152"/>
      <c r="K19" s="6"/>
      <c r="L19" s="6"/>
      <c r="N19" s="6"/>
      <c r="O19" s="6"/>
      <c r="P19" s="6" t="s">
        <v>300</v>
      </c>
      <c r="Q19" s="6"/>
      <c r="R19" s="6"/>
      <c r="S19" s="6"/>
      <c r="T19" s="6"/>
      <c r="U19" s="6"/>
    </row>
    <row r="20" spans="1:21" ht="15">
      <c r="A20" s="6"/>
      <c r="B20" s="6"/>
      <c r="C20" s="6"/>
      <c r="D20" s="6"/>
      <c r="E20" s="6"/>
      <c r="F20" s="22"/>
      <c r="G20" s="6"/>
      <c r="H20" s="6"/>
      <c r="I20" s="6"/>
      <c r="J20" s="15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">
      <c r="A21" s="6"/>
      <c r="B21" s="6"/>
      <c r="C21" s="6"/>
      <c r="D21" s="6"/>
      <c r="E21" s="6"/>
      <c r="F21" s="22"/>
      <c r="G21" s="6"/>
      <c r="H21" s="6"/>
      <c r="I21" s="6"/>
      <c r="J21" s="15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4" customHeight="1">
      <c r="A22" s="250" t="s">
        <v>0</v>
      </c>
      <c r="B22" s="253" t="s">
        <v>6</v>
      </c>
      <c r="C22" s="253" t="s">
        <v>371</v>
      </c>
      <c r="D22" s="253" t="s">
        <v>12</v>
      </c>
      <c r="E22" s="253" t="s">
        <v>7</v>
      </c>
      <c r="F22" s="253" t="s">
        <v>8</v>
      </c>
      <c r="G22" s="250" t="s">
        <v>27</v>
      </c>
      <c r="H22" s="250" t="s">
        <v>17</v>
      </c>
      <c r="I22" s="250" t="s">
        <v>22</v>
      </c>
      <c r="J22" s="273" t="s">
        <v>9</v>
      </c>
      <c r="K22" s="250" t="s">
        <v>18</v>
      </c>
      <c r="L22" s="253" t="s">
        <v>10</v>
      </c>
      <c r="M22" s="253"/>
      <c r="N22" s="253"/>
      <c r="O22" s="253"/>
      <c r="P22" s="253"/>
      <c r="Q22" s="253"/>
      <c r="R22" s="253"/>
      <c r="S22" s="253"/>
      <c r="T22" s="250" t="s">
        <v>28</v>
      </c>
      <c r="U22" s="250" t="s">
        <v>15</v>
      </c>
    </row>
    <row r="23" spans="1:21" ht="24" customHeight="1">
      <c r="A23" s="251"/>
      <c r="B23" s="253"/>
      <c r="C23" s="253"/>
      <c r="D23" s="253"/>
      <c r="E23" s="253"/>
      <c r="F23" s="253"/>
      <c r="G23" s="251"/>
      <c r="H23" s="251"/>
      <c r="I23" s="251"/>
      <c r="J23" s="274"/>
      <c r="K23" s="251"/>
      <c r="L23" s="250" t="s">
        <v>13</v>
      </c>
      <c r="M23" s="250" t="s">
        <v>14</v>
      </c>
      <c r="N23" s="253" t="s">
        <v>16</v>
      </c>
      <c r="O23" s="253"/>
      <c r="P23" s="253"/>
      <c r="Q23" s="250" t="s">
        <v>31</v>
      </c>
      <c r="R23" s="250" t="s">
        <v>32</v>
      </c>
      <c r="S23" s="250" t="s">
        <v>26</v>
      </c>
      <c r="T23" s="251"/>
      <c r="U23" s="251"/>
    </row>
    <row r="24" spans="1:21" ht="33" customHeight="1">
      <c r="A24" s="252"/>
      <c r="B24" s="253"/>
      <c r="C24" s="253"/>
      <c r="D24" s="253"/>
      <c r="E24" s="253"/>
      <c r="F24" s="253"/>
      <c r="G24" s="252"/>
      <c r="H24" s="252"/>
      <c r="I24" s="252"/>
      <c r="J24" s="275"/>
      <c r="K24" s="252"/>
      <c r="L24" s="252"/>
      <c r="M24" s="252"/>
      <c r="N24" s="9" t="s">
        <v>19</v>
      </c>
      <c r="O24" s="9" t="s">
        <v>25</v>
      </c>
      <c r="P24" s="9" t="s">
        <v>20</v>
      </c>
      <c r="Q24" s="252"/>
      <c r="R24" s="252"/>
      <c r="S24" s="252"/>
      <c r="T24" s="252"/>
      <c r="U24" s="252"/>
    </row>
    <row r="25" spans="1:21" ht="51.75" customHeight="1">
      <c r="A25" s="48">
        <v>1</v>
      </c>
      <c r="B25" s="164" t="s">
        <v>301</v>
      </c>
      <c r="C25" s="176" t="s">
        <v>21</v>
      </c>
      <c r="D25" s="165" t="s">
        <v>159</v>
      </c>
      <c r="E25" s="164" t="s">
        <v>158</v>
      </c>
      <c r="F25" s="154" t="s">
        <v>160</v>
      </c>
      <c r="G25" s="50" t="s">
        <v>73</v>
      </c>
      <c r="H25" s="196">
        <f>5.21*17697</f>
        <v>92201.37</v>
      </c>
      <c r="I25" s="196">
        <f>H25/72</f>
        <v>1280.5745833333333</v>
      </c>
      <c r="J25" s="189">
        <v>34.3</v>
      </c>
      <c r="K25" s="196">
        <f>I25*J25</f>
        <v>43923.70820833333</v>
      </c>
      <c r="L25" s="196"/>
      <c r="M25" s="196"/>
      <c r="N25" s="146"/>
      <c r="O25" s="146"/>
      <c r="P25" s="146"/>
      <c r="Q25" s="196"/>
      <c r="R25" s="196"/>
      <c r="S25" s="196"/>
      <c r="T25" s="196">
        <f>K25*10%</f>
        <v>4392.370820833333</v>
      </c>
      <c r="U25" s="196">
        <f>K25+L25+M25+P25+Q25+R25+S25+T25</f>
        <v>48316.07902916666</v>
      </c>
    </row>
    <row r="26" spans="1:21" ht="47.25" customHeight="1">
      <c r="A26" s="48">
        <v>2</v>
      </c>
      <c r="B26" s="126" t="s">
        <v>302</v>
      </c>
      <c r="C26" s="138" t="s">
        <v>21</v>
      </c>
      <c r="D26" s="126" t="s">
        <v>159</v>
      </c>
      <c r="E26" s="126" t="s">
        <v>158</v>
      </c>
      <c r="F26" s="154" t="s">
        <v>160</v>
      </c>
      <c r="G26" s="50" t="s">
        <v>297</v>
      </c>
      <c r="H26" s="196">
        <f>4.12*17697</f>
        <v>72911.64</v>
      </c>
      <c r="I26" s="196">
        <f aca="true" t="shared" si="0" ref="I26:I86">H26/72</f>
        <v>1012.6616666666666</v>
      </c>
      <c r="J26" s="189">
        <v>5.8</v>
      </c>
      <c r="K26" s="196">
        <f aca="true" t="shared" si="1" ref="K26:K86">I26*J26</f>
        <v>5873.437666666667</v>
      </c>
      <c r="L26" s="196"/>
      <c r="M26" s="196"/>
      <c r="N26" s="146"/>
      <c r="O26" s="146"/>
      <c r="P26" s="146"/>
      <c r="Q26" s="196"/>
      <c r="R26" s="196"/>
      <c r="S26" s="196"/>
      <c r="T26" s="196">
        <f aca="true" t="shared" si="2" ref="T26:T86">K26*10%</f>
        <v>587.3437666666667</v>
      </c>
      <c r="U26" s="196">
        <f aca="true" t="shared" si="3" ref="U26:U86">K26+L26+M26+P26+Q26+R26+S26+T26</f>
        <v>6460.781433333334</v>
      </c>
    </row>
    <row r="27" spans="1:21" s="51" customFormat="1" ht="66" customHeight="1">
      <c r="A27" s="48">
        <v>3</v>
      </c>
      <c r="B27" s="128" t="s">
        <v>303</v>
      </c>
      <c r="C27" s="177" t="s">
        <v>21</v>
      </c>
      <c r="D27" s="166" t="s">
        <v>74</v>
      </c>
      <c r="E27" s="128" t="s">
        <v>75</v>
      </c>
      <c r="F27" s="154" t="s">
        <v>76</v>
      </c>
      <c r="G27" s="50" t="s">
        <v>73</v>
      </c>
      <c r="H27" s="196">
        <f>5.21*17697</f>
        <v>92201.37</v>
      </c>
      <c r="I27" s="196">
        <f t="shared" si="0"/>
        <v>1280.5745833333333</v>
      </c>
      <c r="J27" s="189">
        <v>62.1</v>
      </c>
      <c r="K27" s="196">
        <f t="shared" si="1"/>
        <v>79523.681625</v>
      </c>
      <c r="L27" s="196"/>
      <c r="M27" s="196"/>
      <c r="N27" s="146"/>
      <c r="O27" s="146"/>
      <c r="P27" s="146"/>
      <c r="Q27" s="196"/>
      <c r="R27" s="196"/>
      <c r="S27" s="196"/>
      <c r="T27" s="196">
        <f t="shared" si="2"/>
        <v>7952.3681625</v>
      </c>
      <c r="U27" s="196">
        <f t="shared" si="3"/>
        <v>87476.0497875</v>
      </c>
    </row>
    <row r="28" spans="1:21" ht="43.5" customHeight="1">
      <c r="A28" s="48">
        <v>4</v>
      </c>
      <c r="B28" s="128" t="s">
        <v>60</v>
      </c>
      <c r="C28" s="138" t="s">
        <v>21</v>
      </c>
      <c r="D28" s="166" t="s">
        <v>77</v>
      </c>
      <c r="E28" s="167" t="s">
        <v>78</v>
      </c>
      <c r="F28" s="183" t="s">
        <v>79</v>
      </c>
      <c r="G28" s="49" t="s">
        <v>73</v>
      </c>
      <c r="H28" s="196">
        <f>4.93*17697</f>
        <v>87246.20999999999</v>
      </c>
      <c r="I28" s="196">
        <f t="shared" si="0"/>
        <v>1211.7529166666666</v>
      </c>
      <c r="J28" s="189">
        <v>4.3</v>
      </c>
      <c r="K28" s="196">
        <f t="shared" si="1"/>
        <v>5210.537541666666</v>
      </c>
      <c r="L28" s="196"/>
      <c r="M28" s="196"/>
      <c r="N28" s="146"/>
      <c r="O28" s="146"/>
      <c r="P28" s="146"/>
      <c r="Q28" s="196"/>
      <c r="R28" s="196"/>
      <c r="S28" s="196"/>
      <c r="T28" s="196">
        <f t="shared" si="2"/>
        <v>521.0537541666666</v>
      </c>
      <c r="U28" s="196">
        <f t="shared" si="3"/>
        <v>5731.591295833332</v>
      </c>
    </row>
    <row r="29" spans="1:21" s="42" customFormat="1" ht="45">
      <c r="A29" s="48">
        <v>5</v>
      </c>
      <c r="B29" s="126" t="s">
        <v>304</v>
      </c>
      <c r="C29" s="138" t="s">
        <v>21</v>
      </c>
      <c r="D29" s="127" t="s">
        <v>80</v>
      </c>
      <c r="E29" s="126" t="s">
        <v>81</v>
      </c>
      <c r="F29" s="154" t="s">
        <v>82</v>
      </c>
      <c r="G29" s="50" t="s">
        <v>73</v>
      </c>
      <c r="H29" s="146">
        <f>5.03*17697</f>
        <v>89015.91</v>
      </c>
      <c r="I29" s="196">
        <f t="shared" si="0"/>
        <v>1236.3320833333335</v>
      </c>
      <c r="J29" s="190">
        <v>37.5</v>
      </c>
      <c r="K29" s="196">
        <f t="shared" si="1"/>
        <v>46362.45312500001</v>
      </c>
      <c r="L29" s="146"/>
      <c r="M29" s="146"/>
      <c r="N29" s="146"/>
      <c r="O29" s="146"/>
      <c r="P29" s="146"/>
      <c r="Q29" s="146"/>
      <c r="R29" s="146"/>
      <c r="S29" s="146"/>
      <c r="T29" s="196">
        <f t="shared" si="2"/>
        <v>4636.245312500001</v>
      </c>
      <c r="U29" s="196">
        <f t="shared" si="3"/>
        <v>50998.69843750001</v>
      </c>
    </row>
    <row r="30" spans="1:21" s="42" customFormat="1" ht="63.75" customHeight="1">
      <c r="A30" s="48">
        <v>6</v>
      </c>
      <c r="B30" s="126" t="s">
        <v>305</v>
      </c>
      <c r="C30" s="138" t="s">
        <v>21</v>
      </c>
      <c r="D30" s="126" t="s">
        <v>193</v>
      </c>
      <c r="E30" s="126" t="s">
        <v>194</v>
      </c>
      <c r="F30" s="154" t="s">
        <v>195</v>
      </c>
      <c r="G30" s="50" t="s">
        <v>73</v>
      </c>
      <c r="H30" s="146">
        <f>5.31*17697</f>
        <v>93971.06999999999</v>
      </c>
      <c r="I30" s="196">
        <f t="shared" si="0"/>
        <v>1305.15375</v>
      </c>
      <c r="J30" s="190">
        <v>17.8</v>
      </c>
      <c r="K30" s="196">
        <f t="shared" si="1"/>
        <v>23231.73675</v>
      </c>
      <c r="L30" s="146">
        <v>4424</v>
      </c>
      <c r="M30" s="146">
        <v>4424</v>
      </c>
      <c r="N30" s="146"/>
      <c r="O30" s="146"/>
      <c r="P30" s="146"/>
      <c r="Q30" s="146"/>
      <c r="R30" s="146"/>
      <c r="S30" s="146"/>
      <c r="T30" s="196">
        <f t="shared" si="2"/>
        <v>2323.173675</v>
      </c>
      <c r="U30" s="196">
        <f t="shared" si="3"/>
        <v>34402.910425</v>
      </c>
    </row>
    <row r="31" spans="1:21" s="51" customFormat="1" ht="35.25" customHeight="1">
      <c r="A31" s="48">
        <v>7</v>
      </c>
      <c r="B31" s="126" t="s">
        <v>52</v>
      </c>
      <c r="C31" s="138" t="s">
        <v>21</v>
      </c>
      <c r="D31" s="138" t="s">
        <v>136</v>
      </c>
      <c r="E31" s="126" t="s">
        <v>137</v>
      </c>
      <c r="F31" s="154" t="s">
        <v>306</v>
      </c>
      <c r="G31" s="49" t="s">
        <v>73</v>
      </c>
      <c r="H31" s="146">
        <f>5.21*17697</f>
        <v>92201.37</v>
      </c>
      <c r="I31" s="196">
        <f t="shared" si="0"/>
        <v>1280.5745833333333</v>
      </c>
      <c r="J31" s="190">
        <v>23.2</v>
      </c>
      <c r="K31" s="196">
        <f t="shared" si="1"/>
        <v>29709.33033333333</v>
      </c>
      <c r="L31" s="146"/>
      <c r="M31" s="146"/>
      <c r="N31" s="146"/>
      <c r="O31" s="146"/>
      <c r="P31" s="146"/>
      <c r="Q31" s="146"/>
      <c r="R31" s="146"/>
      <c r="S31" s="146"/>
      <c r="T31" s="196">
        <f t="shared" si="2"/>
        <v>2970.9330333333332</v>
      </c>
      <c r="U31" s="196">
        <f t="shared" si="3"/>
        <v>32680.263366666666</v>
      </c>
    </row>
    <row r="32" spans="1:21" s="51" customFormat="1" ht="48.75" customHeight="1">
      <c r="A32" s="48">
        <v>8</v>
      </c>
      <c r="B32" s="128" t="s">
        <v>307</v>
      </c>
      <c r="C32" s="138" t="s">
        <v>21</v>
      </c>
      <c r="D32" s="168" t="s">
        <v>128</v>
      </c>
      <c r="E32" s="126" t="s">
        <v>198</v>
      </c>
      <c r="F32" s="49" t="s">
        <v>123</v>
      </c>
      <c r="G32" s="50" t="s">
        <v>73</v>
      </c>
      <c r="H32" s="146">
        <f>4.84*17697</f>
        <v>85653.48</v>
      </c>
      <c r="I32" s="196">
        <f t="shared" si="0"/>
        <v>1189.6316666666667</v>
      </c>
      <c r="J32" s="190">
        <v>35.8</v>
      </c>
      <c r="K32" s="196">
        <f t="shared" si="1"/>
        <v>42588.81366666666</v>
      </c>
      <c r="L32" s="146"/>
      <c r="M32" s="146"/>
      <c r="N32" s="146"/>
      <c r="O32" s="146"/>
      <c r="P32" s="146"/>
      <c r="Q32" s="146"/>
      <c r="R32" s="146"/>
      <c r="S32" s="146"/>
      <c r="T32" s="196">
        <f t="shared" si="2"/>
        <v>4258.8813666666665</v>
      </c>
      <c r="U32" s="196">
        <f t="shared" si="3"/>
        <v>46847.69503333333</v>
      </c>
    </row>
    <row r="33" spans="1:21" s="51" customFormat="1" ht="50.25" customHeight="1">
      <c r="A33" s="48">
        <v>9</v>
      </c>
      <c r="B33" s="126" t="s">
        <v>56</v>
      </c>
      <c r="C33" s="138" t="s">
        <v>21</v>
      </c>
      <c r="D33" s="126" t="s">
        <v>180</v>
      </c>
      <c r="E33" s="126" t="s">
        <v>138</v>
      </c>
      <c r="F33" s="49" t="s">
        <v>139</v>
      </c>
      <c r="G33" s="49" t="s">
        <v>73</v>
      </c>
      <c r="H33" s="146">
        <f>5.03*17697</f>
        <v>89015.91</v>
      </c>
      <c r="I33" s="196">
        <f t="shared" si="0"/>
        <v>1236.3320833333335</v>
      </c>
      <c r="J33" s="190">
        <v>14</v>
      </c>
      <c r="K33" s="196">
        <f t="shared" si="1"/>
        <v>17308.64916666667</v>
      </c>
      <c r="L33" s="146"/>
      <c r="M33" s="146"/>
      <c r="N33" s="146"/>
      <c r="O33" s="146"/>
      <c r="P33" s="146"/>
      <c r="Q33" s="146"/>
      <c r="R33" s="146"/>
      <c r="S33" s="146"/>
      <c r="T33" s="196">
        <f t="shared" si="2"/>
        <v>1730.864916666667</v>
      </c>
      <c r="U33" s="196">
        <f t="shared" si="3"/>
        <v>19039.514083333335</v>
      </c>
    </row>
    <row r="34" spans="1:21" s="42" customFormat="1" ht="48.75" customHeight="1">
      <c r="A34" s="48">
        <v>10</v>
      </c>
      <c r="B34" s="121" t="s">
        <v>250</v>
      </c>
      <c r="C34" s="138" t="s">
        <v>21</v>
      </c>
      <c r="D34" s="168" t="s">
        <v>113</v>
      </c>
      <c r="E34" s="167" t="s">
        <v>308</v>
      </c>
      <c r="F34" s="37" t="s">
        <v>135</v>
      </c>
      <c r="G34" s="49" t="s">
        <v>73</v>
      </c>
      <c r="H34" s="146">
        <f>4.4*17697</f>
        <v>77866.8</v>
      </c>
      <c r="I34" s="196">
        <f t="shared" si="0"/>
        <v>1081.4833333333333</v>
      </c>
      <c r="J34" s="190">
        <v>32.6</v>
      </c>
      <c r="K34" s="196">
        <f t="shared" si="1"/>
        <v>35256.35666666667</v>
      </c>
      <c r="L34" s="146"/>
      <c r="M34" s="146"/>
      <c r="N34" s="146"/>
      <c r="O34" s="146"/>
      <c r="P34" s="146"/>
      <c r="Q34" s="146"/>
      <c r="R34" s="146"/>
      <c r="S34" s="146"/>
      <c r="T34" s="196">
        <f t="shared" si="2"/>
        <v>3525.635666666667</v>
      </c>
      <c r="U34" s="196">
        <f t="shared" si="3"/>
        <v>38781.992333333335</v>
      </c>
    </row>
    <row r="35" spans="1:21" s="51" customFormat="1" ht="15">
      <c r="A35" s="48">
        <v>11</v>
      </c>
      <c r="B35" s="128" t="s">
        <v>267</v>
      </c>
      <c r="C35" s="138" t="s">
        <v>21</v>
      </c>
      <c r="D35" s="168"/>
      <c r="E35" s="126"/>
      <c r="F35" s="156" t="s">
        <v>182</v>
      </c>
      <c r="G35" s="49" t="s">
        <v>73</v>
      </c>
      <c r="H35" s="146">
        <f aca="true" t="shared" si="4" ref="H35:H43">4.84*17697</f>
        <v>85653.48</v>
      </c>
      <c r="I35" s="196">
        <f t="shared" si="0"/>
        <v>1189.6316666666667</v>
      </c>
      <c r="J35" s="190">
        <v>14</v>
      </c>
      <c r="K35" s="196">
        <f t="shared" si="1"/>
        <v>16654.843333333334</v>
      </c>
      <c r="L35" s="146"/>
      <c r="M35" s="146"/>
      <c r="N35" s="146"/>
      <c r="O35" s="146"/>
      <c r="P35" s="146"/>
      <c r="Q35" s="146"/>
      <c r="R35" s="146"/>
      <c r="S35" s="146"/>
      <c r="T35" s="196">
        <f t="shared" si="2"/>
        <v>1665.4843333333336</v>
      </c>
      <c r="U35" s="196">
        <f t="shared" si="3"/>
        <v>18320.327666666668</v>
      </c>
    </row>
    <row r="36" spans="1:21" s="51" customFormat="1" ht="30">
      <c r="A36" s="48">
        <v>12</v>
      </c>
      <c r="B36" s="128" t="s">
        <v>309</v>
      </c>
      <c r="C36" s="138" t="s">
        <v>21</v>
      </c>
      <c r="D36" s="168"/>
      <c r="E36" s="126"/>
      <c r="F36" s="184" t="s">
        <v>182</v>
      </c>
      <c r="G36" s="49" t="s">
        <v>73</v>
      </c>
      <c r="H36" s="146">
        <f t="shared" si="4"/>
        <v>85653.48</v>
      </c>
      <c r="I36" s="196">
        <f t="shared" si="0"/>
        <v>1189.6316666666667</v>
      </c>
      <c r="J36" s="190">
        <v>2.9</v>
      </c>
      <c r="K36" s="196">
        <f t="shared" si="1"/>
        <v>3449.931833333333</v>
      </c>
      <c r="L36" s="146"/>
      <c r="M36" s="146"/>
      <c r="N36" s="146"/>
      <c r="O36" s="146"/>
      <c r="P36" s="146"/>
      <c r="Q36" s="146"/>
      <c r="R36" s="146"/>
      <c r="S36" s="146"/>
      <c r="T36" s="196">
        <f t="shared" si="2"/>
        <v>344.9931833333333</v>
      </c>
      <c r="U36" s="196">
        <f t="shared" si="3"/>
        <v>3794.9250166666666</v>
      </c>
    </row>
    <row r="37" spans="1:21" s="51" customFormat="1" ht="15">
      <c r="A37" s="48">
        <v>13</v>
      </c>
      <c r="B37" s="128" t="s">
        <v>310</v>
      </c>
      <c r="C37" s="138" t="s">
        <v>21</v>
      </c>
      <c r="D37" s="168"/>
      <c r="E37" s="169"/>
      <c r="F37" s="156" t="s">
        <v>182</v>
      </c>
      <c r="G37" s="49" t="s">
        <v>73</v>
      </c>
      <c r="H37" s="146">
        <f t="shared" si="4"/>
        <v>85653.48</v>
      </c>
      <c r="I37" s="196">
        <f t="shared" si="0"/>
        <v>1189.6316666666667</v>
      </c>
      <c r="J37" s="190">
        <v>55.8</v>
      </c>
      <c r="K37" s="196">
        <f t="shared" si="1"/>
        <v>66381.447</v>
      </c>
      <c r="L37" s="146"/>
      <c r="M37" s="146"/>
      <c r="N37" s="146"/>
      <c r="O37" s="146"/>
      <c r="P37" s="146"/>
      <c r="Q37" s="146"/>
      <c r="R37" s="146"/>
      <c r="S37" s="146"/>
      <c r="T37" s="196">
        <f t="shared" si="2"/>
        <v>6638.144700000001</v>
      </c>
      <c r="U37" s="196">
        <f t="shared" si="3"/>
        <v>73019.5917</v>
      </c>
    </row>
    <row r="38" spans="1:21" s="42" customFormat="1" ht="30">
      <c r="A38" s="48">
        <v>14</v>
      </c>
      <c r="B38" s="128" t="s">
        <v>311</v>
      </c>
      <c r="C38" s="138" t="s">
        <v>21</v>
      </c>
      <c r="D38" s="168"/>
      <c r="E38" s="167"/>
      <c r="F38" s="184" t="s">
        <v>182</v>
      </c>
      <c r="G38" s="49" t="s">
        <v>73</v>
      </c>
      <c r="H38" s="146">
        <f t="shared" si="4"/>
        <v>85653.48</v>
      </c>
      <c r="I38" s="196">
        <f t="shared" si="0"/>
        <v>1189.6316666666667</v>
      </c>
      <c r="J38" s="190">
        <v>0.2</v>
      </c>
      <c r="K38" s="196">
        <f t="shared" si="1"/>
        <v>237.92633333333333</v>
      </c>
      <c r="L38" s="146"/>
      <c r="M38" s="146"/>
      <c r="N38" s="146"/>
      <c r="O38" s="146"/>
      <c r="P38" s="146"/>
      <c r="Q38" s="146"/>
      <c r="R38" s="146"/>
      <c r="S38" s="146"/>
      <c r="T38" s="196">
        <f t="shared" si="2"/>
        <v>23.792633333333335</v>
      </c>
      <c r="U38" s="196">
        <f t="shared" si="3"/>
        <v>261.7189666666667</v>
      </c>
    </row>
    <row r="39" spans="1:21" s="51" customFormat="1" ht="46.5" customHeight="1">
      <c r="A39" s="48">
        <v>15</v>
      </c>
      <c r="B39" s="128" t="s">
        <v>204</v>
      </c>
      <c r="C39" s="138" t="s">
        <v>21</v>
      </c>
      <c r="D39" s="168"/>
      <c r="E39" s="128"/>
      <c r="F39" s="156" t="s">
        <v>182</v>
      </c>
      <c r="G39" s="49" t="s">
        <v>73</v>
      </c>
      <c r="H39" s="146">
        <f t="shared" si="4"/>
        <v>85653.48</v>
      </c>
      <c r="I39" s="196">
        <f t="shared" si="0"/>
        <v>1189.6316666666667</v>
      </c>
      <c r="J39" s="190">
        <v>5.6</v>
      </c>
      <c r="K39" s="196">
        <f t="shared" si="1"/>
        <v>6661.937333333333</v>
      </c>
      <c r="L39" s="146"/>
      <c r="M39" s="146"/>
      <c r="N39" s="146"/>
      <c r="O39" s="146"/>
      <c r="P39" s="146"/>
      <c r="Q39" s="146"/>
      <c r="R39" s="146"/>
      <c r="S39" s="146"/>
      <c r="T39" s="196">
        <f t="shared" si="2"/>
        <v>666.1937333333334</v>
      </c>
      <c r="U39" s="196">
        <f t="shared" si="3"/>
        <v>7328.131066666667</v>
      </c>
    </row>
    <row r="40" spans="1:21" s="51" customFormat="1" ht="45">
      <c r="A40" s="48">
        <v>16</v>
      </c>
      <c r="B40" s="128" t="s">
        <v>312</v>
      </c>
      <c r="C40" s="138" t="s">
        <v>21</v>
      </c>
      <c r="D40" s="168"/>
      <c r="E40" s="128"/>
      <c r="F40" s="156" t="s">
        <v>182</v>
      </c>
      <c r="G40" s="49" t="s">
        <v>297</v>
      </c>
      <c r="H40" s="146">
        <f>3.85*17697</f>
        <v>68133.45</v>
      </c>
      <c r="I40" s="196">
        <f t="shared" si="0"/>
        <v>946.2979166666667</v>
      </c>
      <c r="J40" s="190">
        <v>28.6</v>
      </c>
      <c r="K40" s="196">
        <f t="shared" si="1"/>
        <v>27064.12041666667</v>
      </c>
      <c r="L40" s="146"/>
      <c r="M40" s="146"/>
      <c r="N40" s="146"/>
      <c r="O40" s="146"/>
      <c r="P40" s="146"/>
      <c r="Q40" s="146"/>
      <c r="R40" s="146"/>
      <c r="S40" s="146"/>
      <c r="T40" s="196">
        <f t="shared" si="2"/>
        <v>2706.412041666667</v>
      </c>
      <c r="U40" s="196">
        <f t="shared" si="3"/>
        <v>29770.532458333335</v>
      </c>
    </row>
    <row r="41" spans="1:21" s="51" customFormat="1" ht="18" customHeight="1">
      <c r="A41" s="48">
        <v>17</v>
      </c>
      <c r="B41" s="128" t="s">
        <v>68</v>
      </c>
      <c r="C41" s="138" t="s">
        <v>21</v>
      </c>
      <c r="D41" s="168"/>
      <c r="E41" s="128"/>
      <c r="F41" s="156" t="s">
        <v>182</v>
      </c>
      <c r="G41" s="49" t="s">
        <v>73</v>
      </c>
      <c r="H41" s="146">
        <f t="shared" si="4"/>
        <v>85653.48</v>
      </c>
      <c r="I41" s="196">
        <f t="shared" si="0"/>
        <v>1189.6316666666667</v>
      </c>
      <c r="J41" s="190">
        <v>10.2</v>
      </c>
      <c r="K41" s="196">
        <f t="shared" si="1"/>
        <v>12134.242999999999</v>
      </c>
      <c r="L41" s="146"/>
      <c r="M41" s="146"/>
      <c r="N41" s="146"/>
      <c r="O41" s="146"/>
      <c r="P41" s="146"/>
      <c r="Q41" s="146"/>
      <c r="R41" s="146"/>
      <c r="S41" s="146"/>
      <c r="T41" s="196">
        <f t="shared" si="2"/>
        <v>1213.4243</v>
      </c>
      <c r="U41" s="196">
        <f t="shared" si="3"/>
        <v>13347.6673</v>
      </c>
    </row>
    <row r="42" spans="1:21" s="51" customFormat="1" ht="20.25" customHeight="1">
      <c r="A42" s="48">
        <v>18</v>
      </c>
      <c r="B42" s="128" t="s">
        <v>313</v>
      </c>
      <c r="C42" s="138" t="s">
        <v>21</v>
      </c>
      <c r="D42" s="168"/>
      <c r="E42" s="128"/>
      <c r="F42" s="156" t="s">
        <v>182</v>
      </c>
      <c r="G42" s="49" t="s">
        <v>73</v>
      </c>
      <c r="H42" s="146">
        <f t="shared" si="4"/>
        <v>85653.48</v>
      </c>
      <c r="I42" s="196">
        <f t="shared" si="0"/>
        <v>1189.6316666666667</v>
      </c>
      <c r="J42" s="190">
        <v>15</v>
      </c>
      <c r="K42" s="196">
        <f t="shared" si="1"/>
        <v>17844.475</v>
      </c>
      <c r="L42" s="146"/>
      <c r="M42" s="146"/>
      <c r="N42" s="146"/>
      <c r="O42" s="146"/>
      <c r="P42" s="146"/>
      <c r="Q42" s="146"/>
      <c r="R42" s="146"/>
      <c r="S42" s="146"/>
      <c r="T42" s="196">
        <f t="shared" si="2"/>
        <v>1784.4475</v>
      </c>
      <c r="U42" s="196">
        <f t="shared" si="3"/>
        <v>19628.922499999997</v>
      </c>
    </row>
    <row r="43" spans="1:21" s="51" customFormat="1" ht="21.75" customHeight="1">
      <c r="A43" s="48">
        <v>19</v>
      </c>
      <c r="B43" s="178" t="s">
        <v>69</v>
      </c>
      <c r="C43" s="138" t="s">
        <v>21</v>
      </c>
      <c r="D43" s="168"/>
      <c r="E43" s="128"/>
      <c r="F43" s="156" t="s">
        <v>182</v>
      </c>
      <c r="G43" s="49" t="s">
        <v>73</v>
      </c>
      <c r="H43" s="146">
        <f t="shared" si="4"/>
        <v>85653.48</v>
      </c>
      <c r="I43" s="196">
        <f t="shared" si="0"/>
        <v>1189.6316666666667</v>
      </c>
      <c r="J43" s="191">
        <v>16.4</v>
      </c>
      <c r="K43" s="196">
        <f t="shared" si="1"/>
        <v>19509.959333333332</v>
      </c>
      <c r="L43" s="146"/>
      <c r="M43" s="146"/>
      <c r="N43" s="146"/>
      <c r="O43" s="146"/>
      <c r="P43" s="146"/>
      <c r="Q43" s="146"/>
      <c r="R43" s="146"/>
      <c r="S43" s="146"/>
      <c r="T43" s="196">
        <f t="shared" si="2"/>
        <v>1950.9959333333334</v>
      </c>
      <c r="U43" s="196">
        <f t="shared" si="3"/>
        <v>21460.955266666664</v>
      </c>
    </row>
    <row r="44" spans="1:21" s="51" customFormat="1" ht="63.75" customHeight="1">
      <c r="A44" s="48">
        <v>20</v>
      </c>
      <c r="B44" s="128" t="s">
        <v>314</v>
      </c>
      <c r="C44" s="138" t="s">
        <v>21</v>
      </c>
      <c r="D44" s="168"/>
      <c r="E44" s="126"/>
      <c r="F44" s="184" t="s">
        <v>182</v>
      </c>
      <c r="G44" s="49" t="s">
        <v>297</v>
      </c>
      <c r="H44" s="146">
        <f>3.85*17697</f>
        <v>68133.45</v>
      </c>
      <c r="I44" s="196">
        <f t="shared" si="0"/>
        <v>946.2979166666667</v>
      </c>
      <c r="J44" s="190">
        <v>187.5</v>
      </c>
      <c r="K44" s="196">
        <f t="shared" si="1"/>
        <v>177430.859375</v>
      </c>
      <c r="L44" s="146"/>
      <c r="M44" s="146"/>
      <c r="N44" s="146"/>
      <c r="O44" s="146"/>
      <c r="P44" s="146"/>
      <c r="Q44" s="146"/>
      <c r="R44" s="146"/>
      <c r="S44" s="146"/>
      <c r="T44" s="196">
        <f t="shared" si="2"/>
        <v>17743.0859375</v>
      </c>
      <c r="U44" s="196">
        <f t="shared" si="3"/>
        <v>195173.9453125</v>
      </c>
    </row>
    <row r="45" spans="1:21" s="51" customFormat="1" ht="32.25" customHeight="1">
      <c r="A45" s="48">
        <v>21</v>
      </c>
      <c r="B45" s="128" t="s">
        <v>315</v>
      </c>
      <c r="C45" s="138" t="s">
        <v>21</v>
      </c>
      <c r="D45" s="168" t="s">
        <v>316</v>
      </c>
      <c r="E45" s="128" t="s">
        <v>317</v>
      </c>
      <c r="F45" s="37" t="s">
        <v>318</v>
      </c>
      <c r="G45" s="50" t="s">
        <v>73</v>
      </c>
      <c r="H45" s="146">
        <f>5.21*17697</f>
        <v>92201.37</v>
      </c>
      <c r="I45" s="196">
        <f t="shared" si="0"/>
        <v>1280.5745833333333</v>
      </c>
      <c r="J45" s="190">
        <v>17.2</v>
      </c>
      <c r="K45" s="196">
        <f t="shared" si="1"/>
        <v>22025.882833333333</v>
      </c>
      <c r="L45" s="146"/>
      <c r="M45" s="146"/>
      <c r="N45" s="146"/>
      <c r="O45" s="146"/>
      <c r="P45" s="146"/>
      <c r="Q45" s="146"/>
      <c r="R45" s="146"/>
      <c r="S45" s="146"/>
      <c r="T45" s="196">
        <f t="shared" si="2"/>
        <v>2202.5882833333335</v>
      </c>
      <c r="U45" s="196">
        <f t="shared" si="3"/>
        <v>24228.471116666668</v>
      </c>
    </row>
    <row r="46" spans="1:21" s="51" customFormat="1" ht="38.25">
      <c r="A46" s="48">
        <v>22</v>
      </c>
      <c r="B46" s="121" t="s">
        <v>51</v>
      </c>
      <c r="C46" s="138" t="s">
        <v>21</v>
      </c>
      <c r="D46" s="119" t="s">
        <v>319</v>
      </c>
      <c r="E46" s="121" t="s">
        <v>320</v>
      </c>
      <c r="F46" s="40" t="s">
        <v>321</v>
      </c>
      <c r="G46" s="43" t="s">
        <v>73</v>
      </c>
      <c r="H46" s="93">
        <f>4.84*17697</f>
        <v>85653.48</v>
      </c>
      <c r="I46" s="196">
        <f t="shared" si="0"/>
        <v>1189.6316666666667</v>
      </c>
      <c r="J46" s="190">
        <v>8.8</v>
      </c>
      <c r="K46" s="196">
        <f t="shared" si="1"/>
        <v>10468.758666666667</v>
      </c>
      <c r="L46" s="93"/>
      <c r="M46" s="93"/>
      <c r="N46" s="93"/>
      <c r="O46" s="93"/>
      <c r="P46" s="93"/>
      <c r="Q46" s="93"/>
      <c r="R46" s="93"/>
      <c r="S46" s="93"/>
      <c r="T46" s="196">
        <f t="shared" si="2"/>
        <v>1046.8758666666668</v>
      </c>
      <c r="U46" s="196">
        <f t="shared" si="3"/>
        <v>11515.634533333334</v>
      </c>
    </row>
    <row r="47" spans="1:21" s="51" customFormat="1" ht="52.5" customHeight="1">
      <c r="A47" s="48">
        <v>23</v>
      </c>
      <c r="B47" s="128" t="s">
        <v>60</v>
      </c>
      <c r="C47" s="138" t="s">
        <v>21</v>
      </c>
      <c r="D47" s="126" t="s">
        <v>164</v>
      </c>
      <c r="E47" s="128" t="s">
        <v>322</v>
      </c>
      <c r="F47" s="4" t="s">
        <v>323</v>
      </c>
      <c r="G47" s="24" t="s">
        <v>73</v>
      </c>
      <c r="H47" s="146">
        <f>5.03*17697</f>
        <v>89015.91</v>
      </c>
      <c r="I47" s="196">
        <f t="shared" si="0"/>
        <v>1236.3320833333335</v>
      </c>
      <c r="J47" s="192">
        <v>24.9</v>
      </c>
      <c r="K47" s="196">
        <f t="shared" si="1"/>
        <v>30784.668875000003</v>
      </c>
      <c r="L47" s="146"/>
      <c r="M47" s="146"/>
      <c r="N47" s="146"/>
      <c r="O47" s="146"/>
      <c r="P47" s="146"/>
      <c r="Q47" s="146"/>
      <c r="R47" s="146"/>
      <c r="S47" s="146"/>
      <c r="T47" s="196">
        <f t="shared" si="2"/>
        <v>3078.4668875000007</v>
      </c>
      <c r="U47" s="196">
        <f t="shared" si="3"/>
        <v>33863.1357625</v>
      </c>
    </row>
    <row r="48" spans="1:21" s="51" customFormat="1" ht="51">
      <c r="A48" s="48">
        <v>24</v>
      </c>
      <c r="B48" s="128" t="s">
        <v>324</v>
      </c>
      <c r="C48" s="138" t="s">
        <v>21</v>
      </c>
      <c r="D48" s="138" t="s">
        <v>172</v>
      </c>
      <c r="E48" s="128" t="s">
        <v>325</v>
      </c>
      <c r="F48" s="154" t="s">
        <v>326</v>
      </c>
      <c r="G48" s="50" t="s">
        <v>73</v>
      </c>
      <c r="H48" s="146">
        <f>4.66*17697</f>
        <v>82468.02</v>
      </c>
      <c r="I48" s="196">
        <f t="shared" si="0"/>
        <v>1145.3891666666668</v>
      </c>
      <c r="J48" s="190">
        <v>14.1</v>
      </c>
      <c r="K48" s="196">
        <f t="shared" si="1"/>
        <v>16149.987250000002</v>
      </c>
      <c r="L48" s="146"/>
      <c r="M48" s="146"/>
      <c r="N48" s="146"/>
      <c r="O48" s="146"/>
      <c r="P48" s="146"/>
      <c r="Q48" s="146"/>
      <c r="R48" s="146"/>
      <c r="S48" s="146"/>
      <c r="T48" s="196">
        <f t="shared" si="2"/>
        <v>1614.9987250000004</v>
      </c>
      <c r="U48" s="196">
        <f t="shared" si="3"/>
        <v>17764.985975000003</v>
      </c>
    </row>
    <row r="49" spans="1:21" s="51" customFormat="1" ht="48" customHeight="1">
      <c r="A49" s="48">
        <v>25</v>
      </c>
      <c r="B49" s="65" t="s">
        <v>327</v>
      </c>
      <c r="C49" s="62" t="s">
        <v>21</v>
      </c>
      <c r="D49" s="63" t="s">
        <v>83</v>
      </c>
      <c r="E49" s="65" t="s">
        <v>84</v>
      </c>
      <c r="F49" s="14" t="s">
        <v>85</v>
      </c>
      <c r="G49" s="24" t="s">
        <v>73</v>
      </c>
      <c r="H49" s="146">
        <f>4.75*17697</f>
        <v>84060.75</v>
      </c>
      <c r="I49" s="196">
        <f t="shared" si="0"/>
        <v>1167.5104166666667</v>
      </c>
      <c r="J49" s="190">
        <v>3.6</v>
      </c>
      <c r="K49" s="196">
        <f t="shared" si="1"/>
        <v>4203.0375</v>
      </c>
      <c r="L49" s="146"/>
      <c r="M49" s="146"/>
      <c r="N49" s="146"/>
      <c r="O49" s="146"/>
      <c r="P49" s="146"/>
      <c r="Q49" s="146"/>
      <c r="R49" s="146"/>
      <c r="S49" s="146"/>
      <c r="T49" s="196">
        <f t="shared" si="2"/>
        <v>420.30375000000004</v>
      </c>
      <c r="U49" s="196">
        <f t="shared" si="3"/>
        <v>4623.34125</v>
      </c>
    </row>
    <row r="50" spans="1:21" s="51" customFormat="1" ht="51" customHeight="1">
      <c r="A50" s="48">
        <v>26</v>
      </c>
      <c r="B50" s="128" t="s">
        <v>204</v>
      </c>
      <c r="C50" s="138" t="s">
        <v>21</v>
      </c>
      <c r="D50" s="126" t="s">
        <v>328</v>
      </c>
      <c r="E50" s="128" t="s">
        <v>205</v>
      </c>
      <c r="F50" s="154" t="s">
        <v>206</v>
      </c>
      <c r="G50" s="50" t="s">
        <v>73</v>
      </c>
      <c r="H50" s="146">
        <f>5.21*17697</f>
        <v>92201.37</v>
      </c>
      <c r="I50" s="196">
        <f t="shared" si="0"/>
        <v>1280.5745833333333</v>
      </c>
      <c r="J50" s="190">
        <v>8.4</v>
      </c>
      <c r="K50" s="196">
        <f t="shared" si="1"/>
        <v>10756.8265</v>
      </c>
      <c r="L50" s="146"/>
      <c r="M50" s="146"/>
      <c r="N50" s="146"/>
      <c r="O50" s="146"/>
      <c r="P50" s="146"/>
      <c r="Q50" s="146"/>
      <c r="R50" s="146"/>
      <c r="S50" s="146"/>
      <c r="T50" s="196">
        <f t="shared" si="2"/>
        <v>1075.68265</v>
      </c>
      <c r="U50" s="196">
        <f t="shared" si="3"/>
        <v>11832.50915</v>
      </c>
    </row>
    <row r="51" spans="1:21" s="51" customFormat="1" ht="51">
      <c r="A51" s="48">
        <v>27</v>
      </c>
      <c r="B51" s="121" t="s">
        <v>207</v>
      </c>
      <c r="C51" s="76" t="s">
        <v>21</v>
      </c>
      <c r="D51" s="76" t="s">
        <v>136</v>
      </c>
      <c r="E51" s="121" t="s">
        <v>208</v>
      </c>
      <c r="F51" s="40" t="s">
        <v>209</v>
      </c>
      <c r="G51" s="43" t="s">
        <v>73</v>
      </c>
      <c r="H51" s="146">
        <f>5.21*17697</f>
        <v>92201.37</v>
      </c>
      <c r="I51" s="196">
        <f t="shared" si="0"/>
        <v>1280.5745833333333</v>
      </c>
      <c r="J51" s="190">
        <v>21.9</v>
      </c>
      <c r="K51" s="196">
        <f t="shared" si="1"/>
        <v>28044.583375</v>
      </c>
      <c r="L51" s="89"/>
      <c r="M51" s="89"/>
      <c r="N51" s="89"/>
      <c r="O51" s="89"/>
      <c r="P51" s="89"/>
      <c r="Q51" s="89"/>
      <c r="R51" s="89"/>
      <c r="S51" s="89"/>
      <c r="T51" s="196">
        <f t="shared" si="2"/>
        <v>2804.4583375</v>
      </c>
      <c r="U51" s="196">
        <f t="shared" si="3"/>
        <v>30849.0417125</v>
      </c>
    </row>
    <row r="52" spans="1:21" s="51" customFormat="1" ht="52.5" customHeight="1">
      <c r="A52" s="48">
        <v>28</v>
      </c>
      <c r="B52" s="128" t="s">
        <v>329</v>
      </c>
      <c r="C52" s="138" t="s">
        <v>21</v>
      </c>
      <c r="D52" s="126" t="s">
        <v>211</v>
      </c>
      <c r="E52" s="128" t="s">
        <v>212</v>
      </c>
      <c r="F52" s="154" t="s">
        <v>213</v>
      </c>
      <c r="G52" s="50" t="s">
        <v>73</v>
      </c>
      <c r="H52" s="146">
        <f>4.49*17697</f>
        <v>79459.53</v>
      </c>
      <c r="I52" s="196">
        <f t="shared" si="0"/>
        <v>1103.6045833333333</v>
      </c>
      <c r="J52" s="190">
        <v>20</v>
      </c>
      <c r="K52" s="196">
        <f t="shared" si="1"/>
        <v>22072.091666666667</v>
      </c>
      <c r="L52" s="146"/>
      <c r="M52" s="146"/>
      <c r="N52" s="146"/>
      <c r="O52" s="146"/>
      <c r="P52" s="146"/>
      <c r="Q52" s="146"/>
      <c r="R52" s="146"/>
      <c r="S52" s="146"/>
      <c r="T52" s="196">
        <f t="shared" si="2"/>
        <v>2207.209166666667</v>
      </c>
      <c r="U52" s="196">
        <f t="shared" si="3"/>
        <v>24279.300833333335</v>
      </c>
    </row>
    <row r="53" spans="1:21" s="51" customFormat="1" ht="60">
      <c r="A53" s="48">
        <v>29</v>
      </c>
      <c r="B53" s="128" t="s">
        <v>330</v>
      </c>
      <c r="C53" s="179" t="s">
        <v>21</v>
      </c>
      <c r="D53" s="64" t="s">
        <v>439</v>
      </c>
      <c r="E53" s="72" t="s">
        <v>440</v>
      </c>
      <c r="F53" s="154" t="s">
        <v>215</v>
      </c>
      <c r="G53" s="49" t="s">
        <v>73</v>
      </c>
      <c r="H53" s="146">
        <f>4.93*17697</f>
        <v>87246.20999999999</v>
      </c>
      <c r="I53" s="196">
        <f t="shared" si="0"/>
        <v>1211.7529166666666</v>
      </c>
      <c r="J53" s="190">
        <v>45.4</v>
      </c>
      <c r="K53" s="196">
        <f t="shared" si="1"/>
        <v>55013.582416666664</v>
      </c>
      <c r="L53" s="146"/>
      <c r="M53" s="146"/>
      <c r="N53" s="146"/>
      <c r="O53" s="146"/>
      <c r="P53" s="146"/>
      <c r="Q53" s="146"/>
      <c r="R53" s="146"/>
      <c r="S53" s="146"/>
      <c r="T53" s="196">
        <f t="shared" si="2"/>
        <v>5501.358241666667</v>
      </c>
      <c r="U53" s="196">
        <f t="shared" si="3"/>
        <v>60514.94065833333</v>
      </c>
    </row>
    <row r="54" spans="1:21" s="51" customFormat="1" ht="54.75" customHeight="1">
      <c r="A54" s="48">
        <v>30</v>
      </c>
      <c r="B54" s="128" t="s">
        <v>331</v>
      </c>
      <c r="C54" s="179" t="s">
        <v>21</v>
      </c>
      <c r="D54" s="126" t="s">
        <v>185</v>
      </c>
      <c r="E54" s="171" t="s">
        <v>217</v>
      </c>
      <c r="F54" s="154" t="s">
        <v>218</v>
      </c>
      <c r="G54" s="50" t="s">
        <v>73</v>
      </c>
      <c r="H54" s="146">
        <f>4.75*17697</f>
        <v>84060.75</v>
      </c>
      <c r="I54" s="196">
        <f t="shared" si="0"/>
        <v>1167.5104166666667</v>
      </c>
      <c r="J54" s="190">
        <v>19.2</v>
      </c>
      <c r="K54" s="196">
        <f t="shared" si="1"/>
        <v>22416.2</v>
      </c>
      <c r="L54" s="146"/>
      <c r="M54" s="146"/>
      <c r="N54" s="146"/>
      <c r="O54" s="146"/>
      <c r="P54" s="146"/>
      <c r="Q54" s="146"/>
      <c r="R54" s="146"/>
      <c r="S54" s="146"/>
      <c r="T54" s="196">
        <f t="shared" si="2"/>
        <v>2241.6200000000003</v>
      </c>
      <c r="U54" s="196">
        <f t="shared" si="3"/>
        <v>24657.82</v>
      </c>
    </row>
    <row r="55" spans="1:21" s="51" customFormat="1" ht="30">
      <c r="A55" s="48">
        <v>31</v>
      </c>
      <c r="B55" s="128" t="s">
        <v>60</v>
      </c>
      <c r="C55" s="138" t="s">
        <v>21</v>
      </c>
      <c r="D55" s="138" t="s">
        <v>89</v>
      </c>
      <c r="E55" s="172" t="s">
        <v>90</v>
      </c>
      <c r="F55" s="49" t="s">
        <v>91</v>
      </c>
      <c r="G55" s="50" t="s">
        <v>73</v>
      </c>
      <c r="H55" s="146">
        <f>4.84*17697</f>
        <v>85653.48</v>
      </c>
      <c r="I55" s="196">
        <f t="shared" si="0"/>
        <v>1189.6316666666667</v>
      </c>
      <c r="J55" s="190">
        <v>4.3</v>
      </c>
      <c r="K55" s="196">
        <f t="shared" si="1"/>
        <v>5115.416166666667</v>
      </c>
      <c r="L55" s="146"/>
      <c r="M55" s="146"/>
      <c r="N55" s="146"/>
      <c r="O55" s="146"/>
      <c r="P55" s="146"/>
      <c r="Q55" s="146"/>
      <c r="R55" s="146"/>
      <c r="S55" s="146"/>
      <c r="T55" s="196">
        <f t="shared" si="2"/>
        <v>511.5416166666667</v>
      </c>
      <c r="U55" s="196">
        <f t="shared" si="3"/>
        <v>5626.957783333333</v>
      </c>
    </row>
    <row r="56" spans="1:21" s="51" customFormat="1" ht="60">
      <c r="A56" s="48">
        <v>32</v>
      </c>
      <c r="B56" s="126" t="s">
        <v>332</v>
      </c>
      <c r="C56" s="138" t="s">
        <v>21</v>
      </c>
      <c r="D56" s="138" t="s">
        <v>89</v>
      </c>
      <c r="E56" s="138" t="s">
        <v>90</v>
      </c>
      <c r="F56" s="49" t="s">
        <v>91</v>
      </c>
      <c r="G56" s="49" t="s">
        <v>297</v>
      </c>
      <c r="H56" s="200">
        <f>3.85*17697</f>
        <v>68133.45</v>
      </c>
      <c r="I56" s="196">
        <f t="shared" si="0"/>
        <v>946.2979166666667</v>
      </c>
      <c r="J56" s="193">
        <v>24.2</v>
      </c>
      <c r="K56" s="196">
        <f t="shared" si="1"/>
        <v>22900.409583333334</v>
      </c>
      <c r="L56" s="197"/>
      <c r="M56" s="197"/>
      <c r="N56" s="197"/>
      <c r="O56" s="197"/>
      <c r="P56" s="197"/>
      <c r="Q56" s="197"/>
      <c r="R56" s="197"/>
      <c r="S56" s="202"/>
      <c r="T56" s="196">
        <f t="shared" si="2"/>
        <v>2290.0409583333335</v>
      </c>
      <c r="U56" s="196">
        <f t="shared" si="3"/>
        <v>25190.45054166667</v>
      </c>
    </row>
    <row r="57" spans="1:21" s="51" customFormat="1" ht="47.25" customHeight="1">
      <c r="A57" s="48">
        <v>33</v>
      </c>
      <c r="B57" s="128" t="s">
        <v>333</v>
      </c>
      <c r="C57" s="138" t="s">
        <v>21</v>
      </c>
      <c r="D57" s="170" t="s">
        <v>334</v>
      </c>
      <c r="E57" s="171" t="s">
        <v>335</v>
      </c>
      <c r="F57" s="182" t="s">
        <v>96</v>
      </c>
      <c r="G57" s="49" t="s">
        <v>73</v>
      </c>
      <c r="H57" s="146">
        <f>4.93*17697</f>
        <v>87246.20999999999</v>
      </c>
      <c r="I57" s="196">
        <f t="shared" si="0"/>
        <v>1211.7529166666666</v>
      </c>
      <c r="J57" s="190">
        <v>40.1</v>
      </c>
      <c r="K57" s="196">
        <f t="shared" si="1"/>
        <v>48591.291958333335</v>
      </c>
      <c r="L57" s="146"/>
      <c r="M57" s="146"/>
      <c r="N57" s="146"/>
      <c r="O57" s="146"/>
      <c r="P57" s="146"/>
      <c r="Q57" s="146"/>
      <c r="R57" s="146"/>
      <c r="S57" s="146"/>
      <c r="T57" s="196">
        <f t="shared" si="2"/>
        <v>4859.129195833334</v>
      </c>
      <c r="U57" s="196">
        <f t="shared" si="3"/>
        <v>53450.42115416667</v>
      </c>
    </row>
    <row r="58" spans="1:21" s="51" customFormat="1" ht="30">
      <c r="A58" s="48">
        <v>34</v>
      </c>
      <c r="B58" s="128" t="s">
        <v>224</v>
      </c>
      <c r="C58" s="138" t="s">
        <v>21</v>
      </c>
      <c r="D58" s="180" t="s">
        <v>92</v>
      </c>
      <c r="E58" s="173" t="s">
        <v>95</v>
      </c>
      <c r="F58" s="153" t="s">
        <v>96</v>
      </c>
      <c r="G58" s="49" t="s">
        <v>97</v>
      </c>
      <c r="H58" s="146">
        <f>4.21*17697</f>
        <v>74504.37</v>
      </c>
      <c r="I58" s="196">
        <f t="shared" si="0"/>
        <v>1034.7829166666666</v>
      </c>
      <c r="J58" s="190">
        <v>26.7</v>
      </c>
      <c r="K58" s="196">
        <f t="shared" si="1"/>
        <v>27628.703874999996</v>
      </c>
      <c r="L58" s="146"/>
      <c r="M58" s="146"/>
      <c r="N58" s="146"/>
      <c r="O58" s="146"/>
      <c r="P58" s="146"/>
      <c r="Q58" s="146"/>
      <c r="R58" s="146"/>
      <c r="S58" s="146"/>
      <c r="T58" s="196">
        <f t="shared" si="2"/>
        <v>2762.8703874999997</v>
      </c>
      <c r="U58" s="196">
        <f t="shared" si="3"/>
        <v>30391.574262499995</v>
      </c>
    </row>
    <row r="59" spans="1:21" s="51" customFormat="1" ht="60">
      <c r="A59" s="48">
        <v>35</v>
      </c>
      <c r="B59" s="128" t="s">
        <v>336</v>
      </c>
      <c r="C59" s="138" t="s">
        <v>21</v>
      </c>
      <c r="D59" s="126" t="s">
        <v>225</v>
      </c>
      <c r="E59" s="126" t="s">
        <v>226</v>
      </c>
      <c r="F59" s="154" t="s">
        <v>227</v>
      </c>
      <c r="G59" s="49" t="s">
        <v>73</v>
      </c>
      <c r="H59" s="146">
        <f>5.21*17697</f>
        <v>92201.37</v>
      </c>
      <c r="I59" s="196">
        <f t="shared" si="0"/>
        <v>1280.5745833333333</v>
      </c>
      <c r="J59" s="190">
        <v>20.6</v>
      </c>
      <c r="K59" s="196">
        <f t="shared" si="1"/>
        <v>26379.83641666667</v>
      </c>
      <c r="L59" s="146"/>
      <c r="M59" s="146"/>
      <c r="N59" s="146"/>
      <c r="O59" s="146"/>
      <c r="P59" s="146"/>
      <c r="Q59" s="146"/>
      <c r="R59" s="146"/>
      <c r="S59" s="146"/>
      <c r="T59" s="196">
        <f t="shared" si="2"/>
        <v>2637.983641666667</v>
      </c>
      <c r="U59" s="196">
        <f t="shared" si="3"/>
        <v>29017.820058333335</v>
      </c>
    </row>
    <row r="60" spans="1:21" s="51" customFormat="1" ht="51">
      <c r="A60" s="48">
        <v>36</v>
      </c>
      <c r="B60" s="121" t="s">
        <v>337</v>
      </c>
      <c r="C60" s="76"/>
      <c r="D60" s="62" t="s">
        <v>338</v>
      </c>
      <c r="E60" s="64" t="s">
        <v>339</v>
      </c>
      <c r="F60" s="40" t="s">
        <v>340</v>
      </c>
      <c r="G60" s="41" t="s">
        <v>436</v>
      </c>
      <c r="H60" s="146">
        <f>4.52*17697</f>
        <v>79990.43999999999</v>
      </c>
      <c r="I60" s="196">
        <f t="shared" si="0"/>
        <v>1110.9783333333332</v>
      </c>
      <c r="J60" s="190">
        <v>88.2</v>
      </c>
      <c r="K60" s="196">
        <f t="shared" si="1"/>
        <v>97988.28899999999</v>
      </c>
      <c r="L60" s="146"/>
      <c r="M60" s="146"/>
      <c r="N60" s="146"/>
      <c r="O60" s="146"/>
      <c r="P60" s="146"/>
      <c r="Q60" s="146"/>
      <c r="R60" s="146"/>
      <c r="S60" s="146"/>
      <c r="T60" s="196">
        <f t="shared" si="2"/>
        <v>9798.828899999999</v>
      </c>
      <c r="U60" s="196">
        <f t="shared" si="3"/>
        <v>107787.11789999998</v>
      </c>
    </row>
    <row r="61" spans="1:21" s="51" customFormat="1" ht="48.75" customHeight="1">
      <c r="A61" s="48">
        <v>37</v>
      </c>
      <c r="B61" s="128" t="s">
        <v>196</v>
      </c>
      <c r="C61" s="138" t="s">
        <v>21</v>
      </c>
      <c r="D61" s="126" t="s">
        <v>341</v>
      </c>
      <c r="E61" s="126" t="s">
        <v>342</v>
      </c>
      <c r="F61" s="154" t="s">
        <v>437</v>
      </c>
      <c r="G61" s="49" t="s">
        <v>73</v>
      </c>
      <c r="H61" s="146">
        <f>5.03*17697</f>
        <v>89015.91</v>
      </c>
      <c r="I61" s="196">
        <f t="shared" si="0"/>
        <v>1236.3320833333335</v>
      </c>
      <c r="J61" s="190">
        <v>3</v>
      </c>
      <c r="K61" s="196">
        <f t="shared" si="1"/>
        <v>3708.99625</v>
      </c>
      <c r="L61" s="146"/>
      <c r="M61" s="146"/>
      <c r="N61" s="146"/>
      <c r="O61" s="146"/>
      <c r="P61" s="146"/>
      <c r="Q61" s="146"/>
      <c r="R61" s="146"/>
      <c r="S61" s="146"/>
      <c r="T61" s="196">
        <f t="shared" si="2"/>
        <v>370.899625</v>
      </c>
      <c r="U61" s="196">
        <f t="shared" si="3"/>
        <v>4079.895875</v>
      </c>
    </row>
    <row r="62" spans="1:21" s="51" customFormat="1" ht="39" customHeight="1">
      <c r="A62" s="48">
        <v>38</v>
      </c>
      <c r="B62" s="121" t="s">
        <v>295</v>
      </c>
      <c r="C62" s="138" t="s">
        <v>100</v>
      </c>
      <c r="D62" s="126" t="s">
        <v>101</v>
      </c>
      <c r="E62" s="126" t="s">
        <v>98</v>
      </c>
      <c r="F62" s="156" t="s">
        <v>99</v>
      </c>
      <c r="G62" s="156" t="s">
        <v>102</v>
      </c>
      <c r="H62" s="146">
        <f>3.73*17697</f>
        <v>66009.81</v>
      </c>
      <c r="I62" s="196">
        <f t="shared" si="0"/>
        <v>916.8029166666666</v>
      </c>
      <c r="J62" s="190">
        <v>1.5</v>
      </c>
      <c r="K62" s="196">
        <f t="shared" si="1"/>
        <v>1375.204375</v>
      </c>
      <c r="L62" s="146"/>
      <c r="M62" s="146"/>
      <c r="N62" s="146"/>
      <c r="O62" s="146"/>
      <c r="P62" s="146"/>
      <c r="Q62" s="146"/>
      <c r="R62" s="146"/>
      <c r="S62" s="146"/>
      <c r="T62" s="196">
        <f t="shared" si="2"/>
        <v>137.5204375</v>
      </c>
      <c r="U62" s="196">
        <f t="shared" si="3"/>
        <v>1512.7248125</v>
      </c>
    </row>
    <row r="63" spans="1:21" s="51" customFormat="1" ht="45.75" customHeight="1">
      <c r="A63" s="48">
        <v>39</v>
      </c>
      <c r="B63" s="121" t="s">
        <v>343</v>
      </c>
      <c r="C63" s="76" t="s">
        <v>21</v>
      </c>
      <c r="D63" s="119" t="s">
        <v>236</v>
      </c>
      <c r="E63" s="64" t="s">
        <v>237</v>
      </c>
      <c r="F63" s="100" t="s">
        <v>238</v>
      </c>
      <c r="G63" s="41" t="s">
        <v>73</v>
      </c>
      <c r="H63" s="93">
        <f>5.31*17697</f>
        <v>93971.06999999999</v>
      </c>
      <c r="I63" s="196">
        <f t="shared" si="0"/>
        <v>1305.15375</v>
      </c>
      <c r="J63" s="190">
        <v>9.6</v>
      </c>
      <c r="K63" s="196">
        <f t="shared" si="1"/>
        <v>12529.475999999999</v>
      </c>
      <c r="L63" s="93"/>
      <c r="M63" s="93"/>
      <c r="N63" s="93"/>
      <c r="O63" s="93"/>
      <c r="P63" s="93"/>
      <c r="Q63" s="93"/>
      <c r="R63" s="93"/>
      <c r="S63" s="93"/>
      <c r="T63" s="196">
        <f t="shared" si="2"/>
        <v>1252.9476</v>
      </c>
      <c r="U63" s="196">
        <f t="shared" si="3"/>
        <v>13782.423599999998</v>
      </c>
    </row>
    <row r="64" spans="1:21" s="51" customFormat="1" ht="51">
      <c r="A64" s="48">
        <v>40</v>
      </c>
      <c r="B64" s="126" t="s">
        <v>344</v>
      </c>
      <c r="C64" s="138" t="s">
        <v>21</v>
      </c>
      <c r="D64" s="138" t="s">
        <v>140</v>
      </c>
      <c r="E64" s="126" t="s">
        <v>141</v>
      </c>
      <c r="F64" s="156" t="s">
        <v>142</v>
      </c>
      <c r="G64" s="49" t="s">
        <v>73</v>
      </c>
      <c r="H64" s="146">
        <f>4.93*17697</f>
        <v>87246.20999999999</v>
      </c>
      <c r="I64" s="196">
        <f t="shared" si="0"/>
        <v>1211.7529166666666</v>
      </c>
      <c r="J64" s="190">
        <v>41</v>
      </c>
      <c r="K64" s="196">
        <f t="shared" si="1"/>
        <v>49681.86958333333</v>
      </c>
      <c r="L64" s="146"/>
      <c r="M64" s="146"/>
      <c r="N64" s="146"/>
      <c r="O64" s="146"/>
      <c r="P64" s="146"/>
      <c r="Q64" s="146"/>
      <c r="R64" s="146"/>
      <c r="S64" s="146"/>
      <c r="T64" s="196">
        <f t="shared" si="2"/>
        <v>4968.186958333334</v>
      </c>
      <c r="U64" s="196">
        <f t="shared" si="3"/>
        <v>54650.056541666665</v>
      </c>
    </row>
    <row r="65" spans="1:21" s="51" customFormat="1" ht="44.25" customHeight="1">
      <c r="A65" s="48">
        <v>41</v>
      </c>
      <c r="B65" s="126" t="s">
        <v>60</v>
      </c>
      <c r="C65" s="138" t="s">
        <v>21</v>
      </c>
      <c r="D65" s="126" t="s">
        <v>143</v>
      </c>
      <c r="E65" s="171" t="s">
        <v>144</v>
      </c>
      <c r="F65" s="185" t="s">
        <v>145</v>
      </c>
      <c r="G65" s="157" t="s">
        <v>73</v>
      </c>
      <c r="H65" s="146">
        <f>5.03*17697</f>
        <v>89015.91</v>
      </c>
      <c r="I65" s="196">
        <f t="shared" si="0"/>
        <v>1236.3320833333335</v>
      </c>
      <c r="J65" s="190">
        <v>8.6</v>
      </c>
      <c r="K65" s="196">
        <f t="shared" si="1"/>
        <v>10632.455916666668</v>
      </c>
      <c r="L65" s="146"/>
      <c r="M65" s="146"/>
      <c r="N65" s="146"/>
      <c r="O65" s="146"/>
      <c r="P65" s="146"/>
      <c r="Q65" s="146"/>
      <c r="R65" s="146"/>
      <c r="S65" s="146"/>
      <c r="T65" s="196">
        <f t="shared" si="2"/>
        <v>1063.2455916666668</v>
      </c>
      <c r="U65" s="196">
        <f t="shared" si="3"/>
        <v>11695.701508333335</v>
      </c>
    </row>
    <row r="66" spans="1:21" s="51" customFormat="1" ht="60">
      <c r="A66" s="48">
        <v>42</v>
      </c>
      <c r="B66" s="167" t="s">
        <v>344</v>
      </c>
      <c r="C66" s="138" t="s">
        <v>21</v>
      </c>
      <c r="D66" s="167" t="s">
        <v>140</v>
      </c>
      <c r="E66" s="128" t="s">
        <v>243</v>
      </c>
      <c r="F66" s="156" t="s">
        <v>244</v>
      </c>
      <c r="G66" s="49" t="s">
        <v>73</v>
      </c>
      <c r="H66" s="146">
        <f>5.21*17697</f>
        <v>92201.37</v>
      </c>
      <c r="I66" s="196">
        <f t="shared" si="0"/>
        <v>1280.5745833333333</v>
      </c>
      <c r="J66" s="190">
        <v>33.4</v>
      </c>
      <c r="K66" s="196">
        <f t="shared" si="1"/>
        <v>42771.19108333333</v>
      </c>
      <c r="L66" s="146">
        <v>4424</v>
      </c>
      <c r="M66" s="146">
        <v>4424</v>
      </c>
      <c r="N66" s="146"/>
      <c r="O66" s="146"/>
      <c r="P66" s="146"/>
      <c r="Q66" s="146"/>
      <c r="R66" s="146"/>
      <c r="S66" s="146"/>
      <c r="T66" s="196">
        <f t="shared" si="2"/>
        <v>4277.119108333333</v>
      </c>
      <c r="U66" s="196">
        <f t="shared" si="3"/>
        <v>55896.310191666664</v>
      </c>
    </row>
    <row r="67" spans="1:21" s="51" customFormat="1" ht="32.25" customHeight="1">
      <c r="A67" s="48">
        <v>43</v>
      </c>
      <c r="B67" s="167" t="s">
        <v>309</v>
      </c>
      <c r="C67" s="138" t="s">
        <v>21</v>
      </c>
      <c r="D67" s="177" t="s">
        <v>128</v>
      </c>
      <c r="E67" s="128" t="s">
        <v>178</v>
      </c>
      <c r="F67" s="153" t="s">
        <v>135</v>
      </c>
      <c r="G67" s="49" t="s">
        <v>73</v>
      </c>
      <c r="H67" s="146">
        <f>4.4*17697</f>
        <v>77866.8</v>
      </c>
      <c r="I67" s="196">
        <f t="shared" si="0"/>
        <v>1081.4833333333333</v>
      </c>
      <c r="J67" s="190">
        <v>14.5</v>
      </c>
      <c r="K67" s="196">
        <f t="shared" si="1"/>
        <v>15681.508333333333</v>
      </c>
      <c r="L67" s="146"/>
      <c r="M67" s="146"/>
      <c r="N67" s="146"/>
      <c r="O67" s="146"/>
      <c r="P67" s="146"/>
      <c r="Q67" s="146"/>
      <c r="R67" s="146"/>
      <c r="S67" s="146"/>
      <c r="T67" s="196">
        <f t="shared" si="2"/>
        <v>1568.1508333333334</v>
      </c>
      <c r="U67" s="196">
        <f t="shared" si="3"/>
        <v>17249.659166666668</v>
      </c>
    </row>
    <row r="68" spans="1:21" s="51" customFormat="1" ht="56.25" customHeight="1">
      <c r="A68" s="48">
        <v>44</v>
      </c>
      <c r="B68" s="167" t="s">
        <v>204</v>
      </c>
      <c r="C68" s="138" t="s">
        <v>21</v>
      </c>
      <c r="D68" s="167" t="s">
        <v>280</v>
      </c>
      <c r="E68" s="128" t="s">
        <v>281</v>
      </c>
      <c r="F68" s="154" t="s">
        <v>282</v>
      </c>
      <c r="G68" s="49" t="s">
        <v>73</v>
      </c>
      <c r="H68" s="146">
        <f>5.31*17697</f>
        <v>93971.06999999999</v>
      </c>
      <c r="I68" s="196">
        <f t="shared" si="0"/>
        <v>1305.15375</v>
      </c>
      <c r="J68" s="190">
        <v>20.2</v>
      </c>
      <c r="K68" s="196">
        <f t="shared" si="1"/>
        <v>26364.10575</v>
      </c>
      <c r="L68" s="146"/>
      <c r="M68" s="146"/>
      <c r="N68" s="146"/>
      <c r="O68" s="146"/>
      <c r="P68" s="146"/>
      <c r="Q68" s="146"/>
      <c r="R68" s="146"/>
      <c r="S68" s="146"/>
      <c r="T68" s="196">
        <f t="shared" si="2"/>
        <v>2636.410575</v>
      </c>
      <c r="U68" s="196">
        <f t="shared" si="3"/>
        <v>29000.516324999997</v>
      </c>
    </row>
    <row r="69" spans="1:21" s="51" customFormat="1" ht="52.5" customHeight="1">
      <c r="A69" s="48">
        <v>45</v>
      </c>
      <c r="B69" s="167" t="s">
        <v>345</v>
      </c>
      <c r="C69" s="138" t="s">
        <v>21</v>
      </c>
      <c r="D69" s="167" t="s">
        <v>246</v>
      </c>
      <c r="E69" s="167" t="s">
        <v>247</v>
      </c>
      <c r="F69" s="155" t="s">
        <v>248</v>
      </c>
      <c r="G69" s="49" t="s">
        <v>73</v>
      </c>
      <c r="H69" s="146">
        <f>4.49*17697</f>
        <v>79459.53</v>
      </c>
      <c r="I69" s="196">
        <f t="shared" si="0"/>
        <v>1103.6045833333333</v>
      </c>
      <c r="J69" s="190">
        <v>29</v>
      </c>
      <c r="K69" s="196">
        <f t="shared" si="1"/>
        <v>32004.532916666663</v>
      </c>
      <c r="L69" s="146"/>
      <c r="M69" s="146"/>
      <c r="N69" s="146"/>
      <c r="O69" s="146"/>
      <c r="P69" s="146"/>
      <c r="Q69" s="146"/>
      <c r="R69" s="146"/>
      <c r="S69" s="146"/>
      <c r="T69" s="196">
        <f t="shared" si="2"/>
        <v>3200.4532916666667</v>
      </c>
      <c r="U69" s="196">
        <f t="shared" si="3"/>
        <v>35204.98620833333</v>
      </c>
    </row>
    <row r="70" spans="1:21" s="51" customFormat="1" ht="50.25" customHeight="1">
      <c r="A70" s="48">
        <v>46</v>
      </c>
      <c r="B70" s="58" t="s">
        <v>53</v>
      </c>
      <c r="C70" s="62" t="s">
        <v>21</v>
      </c>
      <c r="D70" s="61" t="s">
        <v>146</v>
      </c>
      <c r="E70" s="58" t="s">
        <v>147</v>
      </c>
      <c r="F70" s="84" t="s">
        <v>148</v>
      </c>
      <c r="G70" s="14" t="s">
        <v>151</v>
      </c>
      <c r="H70" s="146">
        <f>4.51*17697</f>
        <v>79813.47</v>
      </c>
      <c r="I70" s="196">
        <f t="shared" si="0"/>
        <v>1108.5204166666667</v>
      </c>
      <c r="J70" s="190">
        <v>23.2</v>
      </c>
      <c r="K70" s="196">
        <f t="shared" si="1"/>
        <v>25717.673666666666</v>
      </c>
      <c r="L70" s="93"/>
      <c r="M70" s="93"/>
      <c r="N70" s="93"/>
      <c r="O70" s="93"/>
      <c r="P70" s="93"/>
      <c r="Q70" s="93"/>
      <c r="R70" s="93"/>
      <c r="S70" s="93"/>
      <c r="T70" s="196">
        <f t="shared" si="2"/>
        <v>2571.767366666667</v>
      </c>
      <c r="U70" s="196">
        <f t="shared" si="3"/>
        <v>28289.441033333333</v>
      </c>
    </row>
    <row r="71" spans="1:21" s="51" customFormat="1" ht="54.75" customHeight="1">
      <c r="A71" s="48">
        <v>47</v>
      </c>
      <c r="B71" s="128" t="s">
        <v>346</v>
      </c>
      <c r="C71" s="138" t="s">
        <v>21</v>
      </c>
      <c r="D71" s="126" t="s">
        <v>161</v>
      </c>
      <c r="E71" s="168" t="s">
        <v>162</v>
      </c>
      <c r="F71" s="186" t="s">
        <v>163</v>
      </c>
      <c r="G71" s="157" t="s">
        <v>73</v>
      </c>
      <c r="H71" s="146">
        <f>4.66*17697</f>
        <v>82468.02</v>
      </c>
      <c r="I71" s="196">
        <f t="shared" si="0"/>
        <v>1145.3891666666668</v>
      </c>
      <c r="J71" s="190">
        <v>10</v>
      </c>
      <c r="K71" s="196">
        <f t="shared" si="1"/>
        <v>11453.891666666668</v>
      </c>
      <c r="L71" s="146"/>
      <c r="M71" s="146"/>
      <c r="N71" s="146"/>
      <c r="O71" s="146"/>
      <c r="P71" s="146"/>
      <c r="Q71" s="146"/>
      <c r="R71" s="146"/>
      <c r="S71" s="146"/>
      <c r="T71" s="196">
        <f t="shared" si="2"/>
        <v>1145.3891666666668</v>
      </c>
      <c r="U71" s="196">
        <f t="shared" si="3"/>
        <v>12599.280833333334</v>
      </c>
    </row>
    <row r="72" spans="1:21" s="51" customFormat="1" ht="52.5" customHeight="1">
      <c r="A72" s="48">
        <v>48</v>
      </c>
      <c r="B72" s="128" t="s">
        <v>347</v>
      </c>
      <c r="C72" s="179" t="s">
        <v>21</v>
      </c>
      <c r="D72" s="126" t="s">
        <v>108</v>
      </c>
      <c r="E72" s="170" t="s">
        <v>107</v>
      </c>
      <c r="F72" s="49" t="s">
        <v>109</v>
      </c>
      <c r="G72" s="49" t="s">
        <v>73</v>
      </c>
      <c r="H72" s="146">
        <f>4.49*17697</f>
        <v>79459.53</v>
      </c>
      <c r="I72" s="196">
        <f t="shared" si="0"/>
        <v>1103.6045833333333</v>
      </c>
      <c r="J72" s="190">
        <v>6</v>
      </c>
      <c r="K72" s="196">
        <f t="shared" si="1"/>
        <v>6621.6275</v>
      </c>
      <c r="L72" s="146"/>
      <c r="M72" s="146"/>
      <c r="N72" s="146"/>
      <c r="O72" s="146"/>
      <c r="P72" s="146"/>
      <c r="Q72" s="146"/>
      <c r="R72" s="146"/>
      <c r="S72" s="146"/>
      <c r="T72" s="196">
        <f t="shared" si="2"/>
        <v>662.16275</v>
      </c>
      <c r="U72" s="196">
        <f t="shared" si="3"/>
        <v>7283.79025</v>
      </c>
    </row>
    <row r="73" spans="1:21" s="51" customFormat="1" ht="60">
      <c r="A73" s="48">
        <v>49</v>
      </c>
      <c r="B73" s="128" t="s">
        <v>204</v>
      </c>
      <c r="C73" s="179" t="s">
        <v>21</v>
      </c>
      <c r="D73" s="167" t="s">
        <v>113</v>
      </c>
      <c r="E73" s="168" t="s">
        <v>251</v>
      </c>
      <c r="F73" s="155" t="s">
        <v>115</v>
      </c>
      <c r="G73" s="157" t="s">
        <v>73</v>
      </c>
      <c r="H73" s="146">
        <f>4.84*17697</f>
        <v>85653.48</v>
      </c>
      <c r="I73" s="196">
        <f t="shared" si="0"/>
        <v>1189.6316666666667</v>
      </c>
      <c r="J73" s="190">
        <v>25.2</v>
      </c>
      <c r="K73" s="196">
        <f t="shared" si="1"/>
        <v>29978.718</v>
      </c>
      <c r="L73" s="146"/>
      <c r="M73" s="146"/>
      <c r="N73" s="146"/>
      <c r="O73" s="146"/>
      <c r="P73" s="146"/>
      <c r="Q73" s="146"/>
      <c r="R73" s="146"/>
      <c r="S73" s="146"/>
      <c r="T73" s="196">
        <f t="shared" si="2"/>
        <v>2997.8718000000003</v>
      </c>
      <c r="U73" s="196">
        <f t="shared" si="3"/>
        <v>32976.5898</v>
      </c>
    </row>
    <row r="74" spans="1:21" s="51" customFormat="1" ht="54" customHeight="1">
      <c r="A74" s="48">
        <v>50</v>
      </c>
      <c r="B74" s="126" t="s">
        <v>204</v>
      </c>
      <c r="C74" s="138" t="s">
        <v>348</v>
      </c>
      <c r="D74" s="126" t="s">
        <v>349</v>
      </c>
      <c r="E74" s="126" t="s">
        <v>350</v>
      </c>
      <c r="F74" s="154" t="s">
        <v>351</v>
      </c>
      <c r="G74" s="50" t="s">
        <v>73</v>
      </c>
      <c r="H74" s="146">
        <f>5.03*17697</f>
        <v>89015.91</v>
      </c>
      <c r="I74" s="196">
        <f t="shared" si="0"/>
        <v>1236.3320833333335</v>
      </c>
      <c r="J74" s="190">
        <v>8.4</v>
      </c>
      <c r="K74" s="196">
        <f t="shared" si="1"/>
        <v>10385.189500000002</v>
      </c>
      <c r="L74" s="146"/>
      <c r="M74" s="146"/>
      <c r="N74" s="146"/>
      <c r="O74" s="146"/>
      <c r="P74" s="146"/>
      <c r="Q74" s="146"/>
      <c r="R74" s="146"/>
      <c r="S74" s="146"/>
      <c r="T74" s="196">
        <f t="shared" si="2"/>
        <v>1038.5189500000004</v>
      </c>
      <c r="U74" s="196">
        <f t="shared" si="3"/>
        <v>11423.708450000002</v>
      </c>
    </row>
    <row r="75" spans="1:21" s="51" customFormat="1" ht="30">
      <c r="A75" s="48">
        <v>51</v>
      </c>
      <c r="B75" s="167" t="s">
        <v>352</v>
      </c>
      <c r="C75" s="167" t="s">
        <v>21</v>
      </c>
      <c r="D75" s="167"/>
      <c r="E75" s="167"/>
      <c r="F75" s="182" t="s">
        <v>182</v>
      </c>
      <c r="G75" s="156" t="s">
        <v>279</v>
      </c>
      <c r="H75" s="146">
        <f>4.84*17697</f>
        <v>85653.48</v>
      </c>
      <c r="I75" s="196">
        <f t="shared" si="0"/>
        <v>1189.6316666666667</v>
      </c>
      <c r="J75" s="190">
        <v>8.4</v>
      </c>
      <c r="K75" s="196">
        <f t="shared" si="1"/>
        <v>9992.906</v>
      </c>
      <c r="L75" s="146"/>
      <c r="M75" s="146"/>
      <c r="N75" s="146"/>
      <c r="O75" s="146"/>
      <c r="P75" s="146"/>
      <c r="Q75" s="146"/>
      <c r="R75" s="146"/>
      <c r="S75" s="146"/>
      <c r="T75" s="196">
        <f t="shared" si="2"/>
        <v>999.2906000000002</v>
      </c>
      <c r="U75" s="196">
        <f t="shared" si="3"/>
        <v>10992.196600000001</v>
      </c>
    </row>
    <row r="76" spans="1:21" s="51" customFormat="1" ht="52.5" customHeight="1">
      <c r="A76" s="48">
        <v>52</v>
      </c>
      <c r="B76" s="167" t="s">
        <v>327</v>
      </c>
      <c r="C76" s="177" t="s">
        <v>21</v>
      </c>
      <c r="D76" s="167" t="s">
        <v>353</v>
      </c>
      <c r="E76" s="167" t="s">
        <v>354</v>
      </c>
      <c r="F76" s="155" t="s">
        <v>355</v>
      </c>
      <c r="G76" s="49" t="s">
        <v>73</v>
      </c>
      <c r="H76" s="146">
        <f>5.31*17697</f>
        <v>93971.06999999999</v>
      </c>
      <c r="I76" s="196">
        <f t="shared" si="0"/>
        <v>1305.15375</v>
      </c>
      <c r="J76" s="190">
        <v>7.2</v>
      </c>
      <c r="K76" s="196">
        <f t="shared" si="1"/>
        <v>9397.107</v>
      </c>
      <c r="L76" s="146"/>
      <c r="M76" s="146"/>
      <c r="N76" s="146"/>
      <c r="O76" s="146"/>
      <c r="P76" s="146"/>
      <c r="Q76" s="146"/>
      <c r="R76" s="146"/>
      <c r="S76" s="146"/>
      <c r="T76" s="196">
        <f t="shared" si="2"/>
        <v>939.7107000000001</v>
      </c>
      <c r="U76" s="196">
        <f t="shared" si="3"/>
        <v>10336.8177</v>
      </c>
    </row>
    <row r="77" spans="1:21" s="51" customFormat="1" ht="51" customHeight="1">
      <c r="A77" s="48">
        <v>53</v>
      </c>
      <c r="B77" s="167" t="s">
        <v>356</v>
      </c>
      <c r="C77" s="177" t="s">
        <v>21</v>
      </c>
      <c r="D77" s="167" t="s">
        <v>113</v>
      </c>
      <c r="E77" s="167" t="s">
        <v>255</v>
      </c>
      <c r="F77" s="155" t="s">
        <v>230</v>
      </c>
      <c r="G77" s="49" t="s">
        <v>73</v>
      </c>
      <c r="H77" s="146">
        <f>5.12*17697</f>
        <v>90608.64</v>
      </c>
      <c r="I77" s="196">
        <f t="shared" si="0"/>
        <v>1258.4533333333334</v>
      </c>
      <c r="J77" s="190">
        <v>27.9</v>
      </c>
      <c r="K77" s="196">
        <f t="shared" si="1"/>
        <v>35110.848</v>
      </c>
      <c r="L77" s="146">
        <v>4424</v>
      </c>
      <c r="M77" s="146">
        <v>4424</v>
      </c>
      <c r="N77" s="146"/>
      <c r="O77" s="146"/>
      <c r="P77" s="146"/>
      <c r="Q77" s="146"/>
      <c r="R77" s="146"/>
      <c r="S77" s="146"/>
      <c r="T77" s="196">
        <f t="shared" si="2"/>
        <v>3511.0848</v>
      </c>
      <c r="U77" s="196">
        <f t="shared" si="3"/>
        <v>47469.932799999995</v>
      </c>
    </row>
    <row r="78" spans="1:21" s="51" customFormat="1" ht="42.75" customHeight="1">
      <c r="A78" s="48">
        <v>54</v>
      </c>
      <c r="B78" s="72" t="s">
        <v>357</v>
      </c>
      <c r="C78" s="131" t="s">
        <v>21</v>
      </c>
      <c r="D78" s="72" t="s">
        <v>259</v>
      </c>
      <c r="E78" s="72" t="s">
        <v>260</v>
      </c>
      <c r="F78" s="187" t="s">
        <v>261</v>
      </c>
      <c r="G78" s="14" t="s">
        <v>358</v>
      </c>
      <c r="H78" s="146">
        <f>4.5*17697</f>
        <v>79636.5</v>
      </c>
      <c r="I78" s="196">
        <f t="shared" si="0"/>
        <v>1106.0625</v>
      </c>
      <c r="J78" s="190">
        <v>11.6</v>
      </c>
      <c r="K78" s="196">
        <f t="shared" si="1"/>
        <v>12830.324999999999</v>
      </c>
      <c r="L78" s="93"/>
      <c r="M78" s="93"/>
      <c r="N78" s="93"/>
      <c r="O78" s="93"/>
      <c r="P78" s="93"/>
      <c r="Q78" s="93"/>
      <c r="R78" s="93"/>
      <c r="S78" s="93"/>
      <c r="T78" s="196">
        <f t="shared" si="2"/>
        <v>1283.0325</v>
      </c>
      <c r="U78" s="196">
        <f t="shared" si="3"/>
        <v>14113.357499999998</v>
      </c>
    </row>
    <row r="79" spans="1:21" s="51" customFormat="1" ht="39.75" customHeight="1">
      <c r="A79" s="48">
        <v>55</v>
      </c>
      <c r="B79" s="167" t="s">
        <v>55</v>
      </c>
      <c r="C79" s="177" t="s">
        <v>21</v>
      </c>
      <c r="D79" s="167" t="s">
        <v>149</v>
      </c>
      <c r="E79" s="167" t="s">
        <v>150</v>
      </c>
      <c r="F79" s="155" t="s">
        <v>152</v>
      </c>
      <c r="G79" s="49" t="s">
        <v>166</v>
      </c>
      <c r="H79" s="146">
        <f>4.19*17697</f>
        <v>74150.43000000001</v>
      </c>
      <c r="I79" s="196">
        <f t="shared" si="0"/>
        <v>1029.8670833333335</v>
      </c>
      <c r="J79" s="190">
        <v>14.6</v>
      </c>
      <c r="K79" s="196">
        <f t="shared" si="1"/>
        <v>15036.059416666669</v>
      </c>
      <c r="L79" s="146"/>
      <c r="M79" s="146"/>
      <c r="N79" s="146"/>
      <c r="O79" s="146"/>
      <c r="P79" s="146"/>
      <c r="Q79" s="146"/>
      <c r="R79" s="146"/>
      <c r="S79" s="146"/>
      <c r="T79" s="196">
        <f t="shared" si="2"/>
        <v>1503.605941666667</v>
      </c>
      <c r="U79" s="196">
        <f t="shared" si="3"/>
        <v>16539.665358333335</v>
      </c>
    </row>
    <row r="80" spans="1:21" s="51" customFormat="1" ht="46.5" customHeight="1">
      <c r="A80" s="48">
        <v>56</v>
      </c>
      <c r="B80" s="167" t="s">
        <v>293</v>
      </c>
      <c r="C80" s="177" t="s">
        <v>21</v>
      </c>
      <c r="D80" s="177" t="s">
        <v>125</v>
      </c>
      <c r="E80" s="167" t="s">
        <v>124</v>
      </c>
      <c r="F80" s="155" t="s">
        <v>126</v>
      </c>
      <c r="G80" s="49" t="s">
        <v>73</v>
      </c>
      <c r="H80" s="146">
        <f>4.49*17697</f>
        <v>79459.53</v>
      </c>
      <c r="I80" s="196">
        <f t="shared" si="0"/>
        <v>1103.6045833333333</v>
      </c>
      <c r="J80" s="190">
        <v>3.4</v>
      </c>
      <c r="K80" s="196">
        <f t="shared" si="1"/>
        <v>3752.255583333333</v>
      </c>
      <c r="L80" s="146"/>
      <c r="M80" s="146"/>
      <c r="N80" s="146"/>
      <c r="O80" s="146"/>
      <c r="P80" s="146"/>
      <c r="Q80" s="146"/>
      <c r="R80" s="146"/>
      <c r="S80" s="146"/>
      <c r="T80" s="196">
        <f t="shared" si="2"/>
        <v>375.2255583333333</v>
      </c>
      <c r="U80" s="196">
        <f t="shared" si="3"/>
        <v>4127.481141666666</v>
      </c>
    </row>
    <row r="81" spans="1:21" s="51" customFormat="1" ht="42" customHeight="1">
      <c r="A81" s="48">
        <v>57</v>
      </c>
      <c r="B81" s="167" t="s">
        <v>239</v>
      </c>
      <c r="C81" s="177" t="s">
        <v>21</v>
      </c>
      <c r="D81" s="177" t="s">
        <v>240</v>
      </c>
      <c r="E81" s="167" t="s">
        <v>359</v>
      </c>
      <c r="F81" s="155" t="s">
        <v>360</v>
      </c>
      <c r="G81" s="49" t="s">
        <v>73</v>
      </c>
      <c r="H81" s="146">
        <f>4.84*17697</f>
        <v>85653.48</v>
      </c>
      <c r="I81" s="196">
        <f t="shared" si="0"/>
        <v>1189.6316666666667</v>
      </c>
      <c r="J81" s="190">
        <v>21.5</v>
      </c>
      <c r="K81" s="196">
        <f t="shared" si="1"/>
        <v>25577.080833333333</v>
      </c>
      <c r="L81" s="146"/>
      <c r="M81" s="146"/>
      <c r="N81" s="146"/>
      <c r="O81" s="146"/>
      <c r="P81" s="146"/>
      <c r="Q81" s="146"/>
      <c r="R81" s="146"/>
      <c r="S81" s="146"/>
      <c r="T81" s="196">
        <f t="shared" si="2"/>
        <v>2557.7080833333334</v>
      </c>
      <c r="U81" s="196">
        <f t="shared" si="3"/>
        <v>28134.78891666667</v>
      </c>
    </row>
    <row r="82" spans="1:21" s="51" customFormat="1" ht="49.5" customHeight="1">
      <c r="A82" s="48">
        <v>58</v>
      </c>
      <c r="B82" s="58" t="s">
        <v>361</v>
      </c>
      <c r="C82" s="177" t="s">
        <v>21</v>
      </c>
      <c r="D82" s="58" t="s">
        <v>362</v>
      </c>
      <c r="E82" s="58" t="s">
        <v>363</v>
      </c>
      <c r="F82" s="85" t="s">
        <v>364</v>
      </c>
      <c r="G82" s="49" t="s">
        <v>73</v>
      </c>
      <c r="H82" s="89">
        <f>5.31*17697</f>
        <v>93971.06999999999</v>
      </c>
      <c r="I82" s="196">
        <f t="shared" si="0"/>
        <v>1305.15375</v>
      </c>
      <c r="J82" s="190">
        <v>11</v>
      </c>
      <c r="K82" s="196">
        <f t="shared" si="1"/>
        <v>14356.69125</v>
      </c>
      <c r="L82" s="89"/>
      <c r="M82" s="89"/>
      <c r="N82" s="89"/>
      <c r="O82" s="89"/>
      <c r="P82" s="89"/>
      <c r="Q82" s="89"/>
      <c r="R82" s="89"/>
      <c r="S82" s="89"/>
      <c r="T82" s="196">
        <f t="shared" si="2"/>
        <v>1435.6691250000001</v>
      </c>
      <c r="U82" s="196">
        <f t="shared" si="3"/>
        <v>15792.360375</v>
      </c>
    </row>
    <row r="83" spans="1:21" s="51" customFormat="1" ht="38.25">
      <c r="A83" s="48">
        <v>59</v>
      </c>
      <c r="B83" s="72" t="s">
        <v>268</v>
      </c>
      <c r="C83" s="131"/>
      <c r="D83" s="66" t="s">
        <v>263</v>
      </c>
      <c r="E83" s="72" t="s">
        <v>264</v>
      </c>
      <c r="F83" s="188" t="s">
        <v>265</v>
      </c>
      <c r="G83" s="41" t="s">
        <v>297</v>
      </c>
      <c r="H83" s="146">
        <f>4.06*17697</f>
        <v>71849.81999999999</v>
      </c>
      <c r="I83" s="196">
        <f t="shared" si="0"/>
        <v>997.9141666666666</v>
      </c>
      <c r="J83" s="190">
        <v>21.2</v>
      </c>
      <c r="K83" s="196">
        <f t="shared" si="1"/>
        <v>21155.780333333332</v>
      </c>
      <c r="L83" s="146"/>
      <c r="M83" s="146"/>
      <c r="N83" s="146"/>
      <c r="O83" s="146"/>
      <c r="P83" s="146"/>
      <c r="Q83" s="146"/>
      <c r="R83" s="146"/>
      <c r="S83" s="146"/>
      <c r="T83" s="196">
        <f t="shared" si="2"/>
        <v>2115.578033333333</v>
      </c>
      <c r="U83" s="196">
        <f t="shared" si="3"/>
        <v>23271.358366666667</v>
      </c>
    </row>
    <row r="84" spans="1:21" s="51" customFormat="1" ht="47.25" customHeight="1">
      <c r="A84" s="48">
        <v>60</v>
      </c>
      <c r="B84" s="167" t="s">
        <v>42</v>
      </c>
      <c r="C84" s="177" t="s">
        <v>21</v>
      </c>
      <c r="D84" s="167" t="s">
        <v>153</v>
      </c>
      <c r="E84" s="167" t="s">
        <v>154</v>
      </c>
      <c r="F84" s="182" t="s">
        <v>155</v>
      </c>
      <c r="G84" s="49" t="s">
        <v>73</v>
      </c>
      <c r="H84" s="146">
        <f>4.75*17697</f>
        <v>84060.75</v>
      </c>
      <c r="I84" s="196">
        <f t="shared" si="0"/>
        <v>1167.5104166666667</v>
      </c>
      <c r="J84" s="190">
        <v>10.6</v>
      </c>
      <c r="K84" s="196">
        <f t="shared" si="1"/>
        <v>12375.610416666666</v>
      </c>
      <c r="L84" s="146"/>
      <c r="M84" s="146"/>
      <c r="N84" s="146"/>
      <c r="O84" s="146"/>
      <c r="P84" s="146"/>
      <c r="Q84" s="146"/>
      <c r="R84" s="146"/>
      <c r="S84" s="146"/>
      <c r="T84" s="196">
        <f t="shared" si="2"/>
        <v>1237.5610416666668</v>
      </c>
      <c r="U84" s="196">
        <f t="shared" si="3"/>
        <v>13613.171458333334</v>
      </c>
    </row>
    <row r="85" spans="1:21" s="51" customFormat="1" ht="47.25" customHeight="1">
      <c r="A85" s="48">
        <v>61</v>
      </c>
      <c r="B85" s="126" t="s">
        <v>365</v>
      </c>
      <c r="C85" s="177" t="s">
        <v>21</v>
      </c>
      <c r="D85" s="167" t="s">
        <v>366</v>
      </c>
      <c r="E85" s="167" t="s">
        <v>367</v>
      </c>
      <c r="F85" s="155" t="s">
        <v>203</v>
      </c>
      <c r="G85" s="49" t="s">
        <v>73</v>
      </c>
      <c r="H85" s="146">
        <f>4.84*17697</f>
        <v>85653.48</v>
      </c>
      <c r="I85" s="196">
        <f t="shared" si="0"/>
        <v>1189.6316666666667</v>
      </c>
      <c r="J85" s="192">
        <v>109.2</v>
      </c>
      <c r="K85" s="196">
        <f t="shared" si="1"/>
        <v>129907.778</v>
      </c>
      <c r="L85" s="146"/>
      <c r="M85" s="146"/>
      <c r="N85" s="146"/>
      <c r="O85" s="146"/>
      <c r="P85" s="146"/>
      <c r="Q85" s="146"/>
      <c r="R85" s="146"/>
      <c r="S85" s="146"/>
      <c r="T85" s="196">
        <f t="shared" si="2"/>
        <v>12990.777800000002</v>
      </c>
      <c r="U85" s="196">
        <f t="shared" si="3"/>
        <v>142898.5558</v>
      </c>
    </row>
    <row r="86" spans="1:21" ht="50.25" customHeight="1">
      <c r="A86" s="48">
        <v>62</v>
      </c>
      <c r="B86" s="126" t="s">
        <v>54</v>
      </c>
      <c r="C86" s="177" t="s">
        <v>21</v>
      </c>
      <c r="D86" s="167" t="s">
        <v>128</v>
      </c>
      <c r="E86" s="167" t="s">
        <v>127</v>
      </c>
      <c r="F86" s="183" t="s">
        <v>129</v>
      </c>
      <c r="G86" s="49" t="s">
        <v>73</v>
      </c>
      <c r="H86" s="146">
        <f>4.84*17697</f>
        <v>85653.48</v>
      </c>
      <c r="I86" s="196">
        <f t="shared" si="0"/>
        <v>1189.6316666666667</v>
      </c>
      <c r="J86" s="190">
        <v>14.6</v>
      </c>
      <c r="K86" s="196">
        <f t="shared" si="1"/>
        <v>17368.622333333333</v>
      </c>
      <c r="L86" s="146"/>
      <c r="M86" s="146"/>
      <c r="N86" s="146"/>
      <c r="O86" s="146"/>
      <c r="P86" s="146"/>
      <c r="Q86" s="146"/>
      <c r="R86" s="146"/>
      <c r="S86" s="146"/>
      <c r="T86" s="196">
        <f t="shared" si="2"/>
        <v>1736.8622333333333</v>
      </c>
      <c r="U86" s="196">
        <f t="shared" si="3"/>
        <v>19105.484566666666</v>
      </c>
    </row>
    <row r="87" spans="1:21" s="51" customFormat="1" ht="15">
      <c r="A87" s="10"/>
      <c r="B87" s="174"/>
      <c r="C87" s="20"/>
      <c r="D87" s="163"/>
      <c r="E87" s="175"/>
      <c r="F87" s="88"/>
      <c r="G87" s="88"/>
      <c r="H87" s="92"/>
      <c r="I87" s="92"/>
      <c r="J87" s="194">
        <f>SUM(J25:J86)</f>
        <v>1486.0000000000005</v>
      </c>
      <c r="K87" s="95">
        <f aca="true" t="shared" si="5" ref="K87:U87">SUM(K25:K86)</f>
        <v>1712665.5184999998</v>
      </c>
      <c r="L87" s="95">
        <f t="shared" si="5"/>
        <v>13272</v>
      </c>
      <c r="M87" s="95">
        <f t="shared" si="5"/>
        <v>13272</v>
      </c>
      <c r="N87" s="95">
        <f t="shared" si="5"/>
        <v>0</v>
      </c>
      <c r="O87" s="95">
        <f t="shared" si="5"/>
        <v>0</v>
      </c>
      <c r="P87" s="95">
        <f t="shared" si="5"/>
        <v>0</v>
      </c>
      <c r="Q87" s="95">
        <f t="shared" si="5"/>
        <v>0</v>
      </c>
      <c r="R87" s="95">
        <f t="shared" si="5"/>
        <v>0</v>
      </c>
      <c r="S87" s="95">
        <f t="shared" si="5"/>
        <v>0</v>
      </c>
      <c r="T87" s="95">
        <f t="shared" si="5"/>
        <v>171266.55185</v>
      </c>
      <c r="U87" s="95">
        <f t="shared" si="5"/>
        <v>1910476.07035</v>
      </c>
    </row>
    <row r="88" spans="1:21" ht="41.25" customHeight="1">
      <c r="A88" s="52">
        <v>63</v>
      </c>
      <c r="B88" s="61" t="s">
        <v>276</v>
      </c>
      <c r="C88" s="138" t="s">
        <v>21</v>
      </c>
      <c r="D88" s="126" t="s">
        <v>193</v>
      </c>
      <c r="E88" s="126" t="s">
        <v>194</v>
      </c>
      <c r="F88" s="154" t="s">
        <v>195</v>
      </c>
      <c r="G88" s="49" t="s">
        <v>73</v>
      </c>
      <c r="H88" s="146">
        <f>5.31*17697</f>
        <v>93971.06999999999</v>
      </c>
      <c r="I88" s="198">
        <f>H88/72</f>
        <v>1305.15375</v>
      </c>
      <c r="J88" s="190">
        <v>25.8</v>
      </c>
      <c r="K88" s="200">
        <f>I88*J88</f>
        <v>33672.96675</v>
      </c>
      <c r="L88" s="200"/>
      <c r="M88" s="200"/>
      <c r="N88" s="200"/>
      <c r="O88" s="200"/>
      <c r="P88" s="200"/>
      <c r="Q88" s="200"/>
      <c r="R88" s="200"/>
      <c r="S88" s="200"/>
      <c r="T88" s="200">
        <f>K88*10%</f>
        <v>3367.296675</v>
      </c>
      <c r="U88" s="200">
        <f>K88+L88+M88+P88+Q88+R88+S88+T88</f>
        <v>37040.263425</v>
      </c>
    </row>
    <row r="89" spans="1:21" ht="33.75" customHeight="1">
      <c r="A89" s="52">
        <v>64</v>
      </c>
      <c r="B89" s="61" t="s">
        <v>276</v>
      </c>
      <c r="C89" s="76" t="s">
        <v>21</v>
      </c>
      <c r="D89" s="76" t="s">
        <v>136</v>
      </c>
      <c r="E89" s="64" t="s">
        <v>208</v>
      </c>
      <c r="F89" s="40" t="s">
        <v>209</v>
      </c>
      <c r="G89" s="41" t="s">
        <v>73</v>
      </c>
      <c r="H89" s="93">
        <f>5.21*17697</f>
        <v>92201.37</v>
      </c>
      <c r="I89" s="198">
        <f aca="true" t="shared" si="6" ref="I89:I95">H89/72</f>
        <v>1280.5745833333333</v>
      </c>
      <c r="J89" s="190">
        <v>22.1</v>
      </c>
      <c r="K89" s="200">
        <f aca="true" t="shared" si="7" ref="K89:K95">I89*J89</f>
        <v>28300.698291666668</v>
      </c>
      <c r="L89" s="200"/>
      <c r="M89" s="200"/>
      <c r="N89" s="200"/>
      <c r="O89" s="200"/>
      <c r="P89" s="200"/>
      <c r="Q89" s="200"/>
      <c r="R89" s="200"/>
      <c r="S89" s="200"/>
      <c r="T89" s="200">
        <f aca="true" t="shared" si="8" ref="T89:T95">K89*10%</f>
        <v>2830.0698291666668</v>
      </c>
      <c r="U89" s="200">
        <f aca="true" t="shared" si="9" ref="U89:U95">K89+L89+M89+P89+Q89+R89+S89+T89</f>
        <v>31130.768120833334</v>
      </c>
    </row>
    <row r="90" spans="1:21" ht="46.5" customHeight="1">
      <c r="A90" s="52">
        <v>65</v>
      </c>
      <c r="B90" s="61" t="s">
        <v>276</v>
      </c>
      <c r="C90" s="61" t="s">
        <v>21</v>
      </c>
      <c r="D90" s="61" t="s">
        <v>164</v>
      </c>
      <c r="E90" s="61" t="s">
        <v>277</v>
      </c>
      <c r="F90" s="26" t="s">
        <v>278</v>
      </c>
      <c r="G90" s="26" t="s">
        <v>279</v>
      </c>
      <c r="H90" s="89">
        <f>4.84*17697</f>
        <v>85653.48</v>
      </c>
      <c r="I90" s="198">
        <f t="shared" si="6"/>
        <v>1189.6316666666667</v>
      </c>
      <c r="J90" s="190">
        <v>5.7</v>
      </c>
      <c r="K90" s="200">
        <f t="shared" si="7"/>
        <v>6780.9005</v>
      </c>
      <c r="L90" s="200"/>
      <c r="M90" s="200"/>
      <c r="N90" s="200"/>
      <c r="O90" s="200"/>
      <c r="P90" s="200"/>
      <c r="Q90" s="200"/>
      <c r="R90" s="200"/>
      <c r="S90" s="200"/>
      <c r="T90" s="200">
        <f t="shared" si="8"/>
        <v>678.09005</v>
      </c>
      <c r="U90" s="200">
        <f t="shared" si="9"/>
        <v>7458.9905499999995</v>
      </c>
    </row>
    <row r="91" spans="1:21" ht="39.75" customHeight="1">
      <c r="A91" s="52">
        <v>66</v>
      </c>
      <c r="B91" s="61" t="s">
        <v>276</v>
      </c>
      <c r="C91" s="138" t="s">
        <v>21</v>
      </c>
      <c r="D91" s="138" t="s">
        <v>225</v>
      </c>
      <c r="E91" s="138" t="s">
        <v>226</v>
      </c>
      <c r="F91" s="154" t="s">
        <v>368</v>
      </c>
      <c r="G91" s="26" t="s">
        <v>279</v>
      </c>
      <c r="H91" s="199">
        <f>5.21*17697</f>
        <v>92201.37</v>
      </c>
      <c r="I91" s="198">
        <f t="shared" si="6"/>
        <v>1280.5745833333333</v>
      </c>
      <c r="J91" s="193">
        <v>9</v>
      </c>
      <c r="K91" s="200">
        <f t="shared" si="7"/>
        <v>11525.17125</v>
      </c>
      <c r="L91" s="200"/>
      <c r="M91" s="200"/>
      <c r="N91" s="200"/>
      <c r="O91" s="200"/>
      <c r="P91" s="200"/>
      <c r="Q91" s="200"/>
      <c r="R91" s="200"/>
      <c r="S91" s="200"/>
      <c r="T91" s="200">
        <f t="shared" si="8"/>
        <v>1152.517125</v>
      </c>
      <c r="U91" s="200">
        <f t="shared" si="9"/>
        <v>12677.688375</v>
      </c>
    </row>
    <row r="92" spans="1:21" ht="39.75" customHeight="1">
      <c r="A92" s="52">
        <v>67</v>
      </c>
      <c r="B92" s="61" t="s">
        <v>276</v>
      </c>
      <c r="C92" s="138" t="s">
        <v>21</v>
      </c>
      <c r="D92" s="168" t="s">
        <v>185</v>
      </c>
      <c r="E92" s="169" t="s">
        <v>217</v>
      </c>
      <c r="F92" s="154" t="s">
        <v>218</v>
      </c>
      <c r="G92" s="50" t="s">
        <v>73</v>
      </c>
      <c r="H92" s="146">
        <f>4.75*17697</f>
        <v>84060.75</v>
      </c>
      <c r="I92" s="198">
        <f t="shared" si="6"/>
        <v>1167.5104166666667</v>
      </c>
      <c r="J92" s="190">
        <v>3.6</v>
      </c>
      <c r="K92" s="200">
        <f t="shared" si="7"/>
        <v>4203.0375</v>
      </c>
      <c r="L92" s="200"/>
      <c r="M92" s="200"/>
      <c r="N92" s="200"/>
      <c r="O92" s="200"/>
      <c r="P92" s="200"/>
      <c r="Q92" s="200"/>
      <c r="R92" s="200"/>
      <c r="S92" s="200"/>
      <c r="T92" s="200">
        <f t="shared" si="8"/>
        <v>420.30375000000004</v>
      </c>
      <c r="U92" s="200">
        <f t="shared" si="9"/>
        <v>4623.34125</v>
      </c>
    </row>
    <row r="93" spans="1:21" ht="42" customHeight="1">
      <c r="A93" s="52">
        <v>68</v>
      </c>
      <c r="B93" s="61" t="s">
        <v>276</v>
      </c>
      <c r="C93" s="61" t="s">
        <v>21</v>
      </c>
      <c r="D93" s="62" t="s">
        <v>113</v>
      </c>
      <c r="E93" s="62" t="s">
        <v>255</v>
      </c>
      <c r="F93" s="4" t="s">
        <v>230</v>
      </c>
      <c r="G93" s="26" t="s">
        <v>279</v>
      </c>
      <c r="H93" s="200">
        <f>5.12*17697</f>
        <v>90608.64</v>
      </c>
      <c r="I93" s="198">
        <f t="shared" si="6"/>
        <v>1258.4533333333334</v>
      </c>
      <c r="J93" s="193">
        <v>13.2</v>
      </c>
      <c r="K93" s="200">
        <f t="shared" si="7"/>
        <v>16611.584</v>
      </c>
      <c r="L93" s="200"/>
      <c r="M93" s="200"/>
      <c r="N93" s="200"/>
      <c r="O93" s="200"/>
      <c r="P93" s="200"/>
      <c r="Q93" s="200"/>
      <c r="R93" s="200"/>
      <c r="S93" s="200"/>
      <c r="T93" s="200">
        <f t="shared" si="8"/>
        <v>1661.1584</v>
      </c>
      <c r="U93" s="200">
        <f t="shared" si="9"/>
        <v>18272.7424</v>
      </c>
    </row>
    <row r="94" spans="1:21" ht="40.5" customHeight="1">
      <c r="A94" s="52">
        <v>69</v>
      </c>
      <c r="B94" s="61" t="s">
        <v>276</v>
      </c>
      <c r="C94" s="61" t="s">
        <v>21</v>
      </c>
      <c r="D94" s="181" t="s">
        <v>156</v>
      </c>
      <c r="E94" s="179" t="s">
        <v>157</v>
      </c>
      <c r="F94" s="49" t="s">
        <v>135</v>
      </c>
      <c r="G94" s="50" t="s">
        <v>73</v>
      </c>
      <c r="H94" s="201">
        <f>4.4*17697</f>
        <v>77866.8</v>
      </c>
      <c r="I94" s="198">
        <f t="shared" si="6"/>
        <v>1081.4833333333333</v>
      </c>
      <c r="J94" s="195">
        <v>10.8</v>
      </c>
      <c r="K94" s="200">
        <f t="shared" si="7"/>
        <v>11680.02</v>
      </c>
      <c r="L94" s="200"/>
      <c r="M94" s="200"/>
      <c r="N94" s="200"/>
      <c r="O94" s="200"/>
      <c r="P94" s="200"/>
      <c r="Q94" s="200"/>
      <c r="R94" s="200"/>
      <c r="S94" s="200"/>
      <c r="T94" s="200">
        <f t="shared" si="8"/>
        <v>1168.0020000000002</v>
      </c>
      <c r="U94" s="200">
        <f t="shared" si="9"/>
        <v>12848.022</v>
      </c>
    </row>
    <row r="95" spans="1:21" ht="30">
      <c r="A95" s="52">
        <v>70</v>
      </c>
      <c r="B95" s="61" t="s">
        <v>276</v>
      </c>
      <c r="C95" s="61" t="s">
        <v>21</v>
      </c>
      <c r="D95" s="61"/>
      <c r="E95" s="61"/>
      <c r="F95" s="26" t="s">
        <v>182</v>
      </c>
      <c r="G95" s="26" t="s">
        <v>279</v>
      </c>
      <c r="H95" s="89">
        <f>4.84*17697</f>
        <v>85653.48</v>
      </c>
      <c r="I95" s="198">
        <f t="shared" si="6"/>
        <v>1189.6316666666667</v>
      </c>
      <c r="J95" s="190">
        <v>31.3</v>
      </c>
      <c r="K95" s="200">
        <f t="shared" si="7"/>
        <v>37235.47116666667</v>
      </c>
      <c r="L95" s="200"/>
      <c r="M95" s="200"/>
      <c r="N95" s="200"/>
      <c r="O95" s="200"/>
      <c r="P95" s="200"/>
      <c r="Q95" s="200"/>
      <c r="R95" s="200"/>
      <c r="S95" s="200"/>
      <c r="T95" s="200">
        <f t="shared" si="8"/>
        <v>3723.547116666667</v>
      </c>
      <c r="U95" s="200">
        <f t="shared" si="9"/>
        <v>40959.01828333334</v>
      </c>
    </row>
    <row r="96" spans="1:21" s="159" customFormat="1" ht="15">
      <c r="A96" s="11"/>
      <c r="B96" s="271"/>
      <c r="C96" s="271"/>
      <c r="D96" s="272"/>
      <c r="E96" s="158"/>
      <c r="F96" s="88"/>
      <c r="G96" s="88"/>
      <c r="H96" s="92"/>
      <c r="I96" s="92"/>
      <c r="J96" s="194">
        <f>SUM(J88:J95)</f>
        <v>121.5</v>
      </c>
      <c r="K96" s="95">
        <f aca="true" t="shared" si="10" ref="K96:U96">SUM(K88:K95)</f>
        <v>150009.84945833334</v>
      </c>
      <c r="L96" s="95">
        <f t="shared" si="10"/>
        <v>0</v>
      </c>
      <c r="M96" s="95">
        <f t="shared" si="10"/>
        <v>0</v>
      </c>
      <c r="N96" s="95">
        <f t="shared" si="10"/>
        <v>0</v>
      </c>
      <c r="O96" s="95">
        <f t="shared" si="10"/>
        <v>0</v>
      </c>
      <c r="P96" s="95">
        <f t="shared" si="10"/>
        <v>0</v>
      </c>
      <c r="Q96" s="95">
        <f t="shared" si="10"/>
        <v>0</v>
      </c>
      <c r="R96" s="95">
        <f t="shared" si="10"/>
        <v>0</v>
      </c>
      <c r="S96" s="95">
        <f t="shared" si="10"/>
        <v>0</v>
      </c>
      <c r="T96" s="95">
        <f t="shared" si="10"/>
        <v>15000.984945833334</v>
      </c>
      <c r="U96" s="95">
        <f t="shared" si="10"/>
        <v>165010.83440416667</v>
      </c>
    </row>
    <row r="97" spans="1:21" s="159" customFormat="1" ht="25.5" customHeight="1">
      <c r="A97" s="11"/>
      <c r="B97" s="242" t="s">
        <v>369</v>
      </c>
      <c r="C97" s="243"/>
      <c r="D97" s="244"/>
      <c r="E97" s="158"/>
      <c r="F97" s="88"/>
      <c r="G97" s="88"/>
      <c r="H97" s="92"/>
      <c r="I97" s="92"/>
      <c r="J97" s="194">
        <f>J87+J96</f>
        <v>1607.5000000000005</v>
      </c>
      <c r="K97" s="95">
        <f aca="true" t="shared" si="11" ref="K97:U97">K87+K96</f>
        <v>1862675.367958333</v>
      </c>
      <c r="L97" s="95">
        <f t="shared" si="11"/>
        <v>13272</v>
      </c>
      <c r="M97" s="95">
        <f t="shared" si="11"/>
        <v>13272</v>
      </c>
      <c r="N97" s="95">
        <f t="shared" si="11"/>
        <v>0</v>
      </c>
      <c r="O97" s="95">
        <f t="shared" si="11"/>
        <v>0</v>
      </c>
      <c r="P97" s="95">
        <f t="shared" si="11"/>
        <v>0</v>
      </c>
      <c r="Q97" s="95">
        <f t="shared" si="11"/>
        <v>0</v>
      </c>
      <c r="R97" s="95">
        <f t="shared" si="11"/>
        <v>0</v>
      </c>
      <c r="S97" s="95">
        <f t="shared" si="11"/>
        <v>0</v>
      </c>
      <c r="T97" s="95">
        <f t="shared" si="11"/>
        <v>186267.53679583332</v>
      </c>
      <c r="U97" s="95">
        <f t="shared" si="11"/>
        <v>2075486.9047541665</v>
      </c>
    </row>
    <row r="98" spans="1:21" ht="12.75">
      <c r="A98" s="2"/>
      <c r="B98" s="2"/>
      <c r="C98" s="2"/>
      <c r="D98" s="2"/>
      <c r="E98" s="2"/>
      <c r="F98" s="25"/>
      <c r="G98" s="2"/>
      <c r="H98" s="2"/>
      <c r="I98" s="2"/>
      <c r="J98" s="160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5"/>
      <c r="G99" s="2"/>
      <c r="H99" s="2"/>
      <c r="I99" s="2"/>
      <c r="J99" s="160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5"/>
      <c r="G100" s="2"/>
      <c r="H100" s="2"/>
      <c r="I100" s="2"/>
      <c r="J100" s="16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5"/>
      <c r="G101" s="2"/>
      <c r="H101" s="2"/>
      <c r="I101" s="2"/>
      <c r="J101" s="160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5"/>
      <c r="G102" s="2"/>
      <c r="H102" s="2"/>
      <c r="I102" s="2"/>
      <c r="J102" s="160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"/>
      <c r="B103" s="1"/>
      <c r="C103" s="1"/>
      <c r="D103" s="1"/>
      <c r="E103" s="1"/>
      <c r="F103" s="29"/>
      <c r="G103" s="1"/>
      <c r="H103" s="1"/>
      <c r="I103" s="1"/>
      <c r="J103" s="16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1"/>
      <c r="C104" s="1"/>
      <c r="D104" s="1"/>
      <c r="E104" s="1"/>
      <c r="F104" s="29"/>
      <c r="G104" s="1"/>
      <c r="H104" s="1"/>
      <c r="I104" s="1"/>
      <c r="J104" s="16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29"/>
      <c r="G105" s="1"/>
      <c r="H105" s="1"/>
      <c r="I105" s="1"/>
      <c r="J105" s="16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29"/>
      <c r="G106" s="1"/>
      <c r="H106" s="1"/>
      <c r="I106" s="1"/>
      <c r="J106" s="16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29"/>
      <c r="G107" s="1"/>
      <c r="H107" s="1"/>
      <c r="I107" s="1"/>
      <c r="J107" s="16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29"/>
      <c r="G108" s="1"/>
      <c r="H108" s="1"/>
      <c r="I108" s="1"/>
      <c r="J108" s="16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29"/>
      <c r="G109" s="1"/>
      <c r="H109" s="1"/>
      <c r="I109" s="1"/>
      <c r="J109" s="16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1"/>
      <c r="C110" s="1"/>
      <c r="D110" s="1"/>
      <c r="E110" s="1"/>
      <c r="F110" s="29"/>
      <c r="G110" s="1"/>
      <c r="H110" s="1"/>
      <c r="I110" s="1"/>
      <c r="J110" s="16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1"/>
      <c r="C111" s="1"/>
      <c r="D111" s="1"/>
      <c r="E111" s="1"/>
      <c r="F111" s="29"/>
      <c r="G111" s="1"/>
      <c r="H111" s="1"/>
      <c r="I111" s="1"/>
      <c r="J111" s="16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mergeCells count="21"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B96:D96"/>
    <mergeCell ref="L22:S22"/>
    <mergeCell ref="T22:T24"/>
    <mergeCell ref="U22:U24"/>
    <mergeCell ref="L23:L24"/>
    <mergeCell ref="M23:M24"/>
    <mergeCell ref="N23:P23"/>
    <mergeCell ref="Q23:Q24"/>
    <mergeCell ref="R23:R24"/>
    <mergeCell ref="S23:S24"/>
  </mergeCells>
  <printOptions/>
  <pageMargins left="0.6299212598425197" right="0.2362204724409449" top="0.7480314960629921" bottom="0.15748031496062992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2019-09-17T10:38:58Z</cp:lastPrinted>
  <dcterms:created xsi:type="dcterms:W3CDTF">2005-08-15T11:49:35Z</dcterms:created>
  <dcterms:modified xsi:type="dcterms:W3CDTF">2019-10-17T06:07:47Z</dcterms:modified>
  <cp:category/>
  <cp:version/>
  <cp:contentType/>
  <cp:contentStatus/>
</cp:coreProperties>
</file>