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1340" windowHeight="6435" tabRatio="783" activeTab="0"/>
  </bookViews>
  <sheets>
    <sheet name="1к-Ас.счет" sheetId="1" r:id="rId1"/>
    <sheet name="2к-Ас.счет" sheetId="2" r:id="rId2"/>
    <sheet name="3к-Ас.счет" sheetId="3" r:id="rId3"/>
    <sheet name="1к-Абюджет" sheetId="4" r:id="rId4"/>
    <sheet name="2к-Абюджет" sheetId="5" r:id="rId5"/>
    <sheet name="3к-Абюджет" sheetId="6" r:id="rId6"/>
  </sheets>
  <definedNames>
    <definedName name="_xlnm.Print_Area" localSheetId="3">'1к-Абюджет'!$A$1:$U$55</definedName>
    <definedName name="_xlnm.Print_Area" localSheetId="0">'1к-Ас.счет'!$A$1:$U$45</definedName>
  </definedNames>
  <calcPr fullCalcOnLoad="1"/>
</workbook>
</file>

<file path=xl/sharedStrings.xml><?xml version="1.0" encoding="utf-8"?>
<sst xmlns="http://schemas.openxmlformats.org/spreadsheetml/2006/main" count="1268" uniqueCount="289">
  <si>
    <t>№</t>
  </si>
  <si>
    <t>договор</t>
  </si>
  <si>
    <t>____________________________________</t>
  </si>
  <si>
    <t>Показатели:</t>
  </si>
  <si>
    <t>Занимаемая должность(с указанием предмета)</t>
  </si>
  <si>
    <t>Образование(высшее)</t>
  </si>
  <si>
    <t>Номер док-та и дата выдачи</t>
  </si>
  <si>
    <t>Пед.стаж</t>
  </si>
  <si>
    <t>Число часов в м-ц</t>
  </si>
  <si>
    <t>доплата</t>
  </si>
  <si>
    <t>Согласовано</t>
  </si>
  <si>
    <t>Оконченное учебное заведение</t>
  </si>
  <si>
    <t>кл.рук</t>
  </si>
  <si>
    <t>зав.каб</t>
  </si>
  <si>
    <t xml:space="preserve">Всего заработная плата в месяц </t>
  </si>
  <si>
    <t>проверка тетрадей</t>
  </si>
  <si>
    <t>Оклад согласно ППРК № 1193 от 31.12.2015 г. (оклад по G)</t>
  </si>
  <si>
    <t>Заработная плата в месяц по НСОТ (G)</t>
  </si>
  <si>
    <t>%</t>
  </si>
  <si>
    <t>сумма</t>
  </si>
  <si>
    <t>высшее</t>
  </si>
  <si>
    <t>Ставка</t>
  </si>
  <si>
    <t>Утверждаю</t>
  </si>
  <si>
    <t>Заместитель руководителя</t>
  </si>
  <si>
    <t>кол-во часов</t>
  </si>
  <si>
    <t>повышение за работу в сельс мест 25%</t>
  </si>
  <si>
    <t>Звено, ступень по блокам</t>
  </si>
  <si>
    <t xml:space="preserve">Надбавка 10% </t>
  </si>
  <si>
    <t>на 1 сентября 2019 года</t>
  </si>
  <si>
    <t>_____________________ Альжанова М.Х.</t>
  </si>
  <si>
    <t>за работу с детьми с ограниченными  возможностями 40 %</t>
  </si>
  <si>
    <t>за работу при учреждении уголовно-исполнительной системы 30 %</t>
  </si>
  <si>
    <t>преподаватель иностранного (английского) языка</t>
  </si>
  <si>
    <t>преподаватель информатики</t>
  </si>
  <si>
    <t>преподаватель НВП</t>
  </si>
  <si>
    <t>преподаватель математики</t>
  </si>
  <si>
    <t>преподаватель истории Казахстана, обществознания</t>
  </si>
  <si>
    <t xml:space="preserve">КВ № 349070 от 04.07.1986 </t>
  </si>
  <si>
    <t>Курс: 1</t>
  </si>
  <si>
    <t xml:space="preserve">бюджет </t>
  </si>
  <si>
    <t>-</t>
  </si>
  <si>
    <t>преподаватель физики</t>
  </si>
  <si>
    <t>Курганский государственный педагогический институт</t>
  </si>
  <si>
    <t>35 лет 
3 мес.</t>
  </si>
  <si>
    <t>B1-4</t>
  </si>
  <si>
    <t>Костанайский государственный педагогический университет</t>
  </si>
  <si>
    <t>ЖБ-Б № 1354472 от 05.06.2018</t>
  </si>
  <si>
    <t>1 год</t>
  </si>
  <si>
    <t>до года</t>
  </si>
  <si>
    <t>Костанайский государственный университет им.А.Байтурсынова</t>
  </si>
  <si>
    <t>ЖБ-Б № 0038034 от 05.06.2013</t>
  </si>
  <si>
    <t>11 лет</t>
  </si>
  <si>
    <t>5 лет</t>
  </si>
  <si>
    <t>Аркалыкский государственный педагогический  институт им.     И. Алтынсарина</t>
  </si>
  <si>
    <t>ЖБ-Б № 0373023 от 22.06.2012</t>
  </si>
  <si>
    <t>преподаватель казахского языка и литературы</t>
  </si>
  <si>
    <t>преподаватель биологии, химии</t>
  </si>
  <si>
    <t>Костанайский государственный университет им. А.Байтурсынова, 
Костанайский государственный педагогический институт</t>
  </si>
  <si>
    <t>ЖБ № 0058036 от 01.07.2004
МТБ № 0012436 от 27.06.2006</t>
  </si>
  <si>
    <t>14 лет 11 мес.</t>
  </si>
  <si>
    <t>24 года 5 мес.</t>
  </si>
  <si>
    <t>Житомирский  государственный педагогический институт имени И. Франко</t>
  </si>
  <si>
    <t>УВ № 790060 от 28.06.1991</t>
  </si>
  <si>
    <t xml:space="preserve">Карагандинский ордена Трудового Красного Знамени политехнический институт
Кустанайский государственный университет им.А.Байтурсынова </t>
  </si>
  <si>
    <t>ИВ № 265472 от 17.06.1982
ЖБ-II № 0136425 от 15.05.1997</t>
  </si>
  <si>
    <t>30 лет 11 мес.</t>
  </si>
  <si>
    <t>1 год 7 мес.</t>
  </si>
  <si>
    <t>Кустанайский государственный университет им.А.Байтурсынова</t>
  </si>
  <si>
    <t>ЖБ-I № 0017482 от 27.06.1997</t>
  </si>
  <si>
    <t>В1-4</t>
  </si>
  <si>
    <t xml:space="preserve">Кустанайский педагогический институт имени 50-летия СССР </t>
  </si>
  <si>
    <t>24 года 11 мес.</t>
  </si>
  <si>
    <t>УВ № 695344 от 25.06.1992</t>
  </si>
  <si>
    <t>Костанайский государственный педагогический институт 
Омский государственный педагогический университет</t>
  </si>
  <si>
    <t>ЖБ-Б № 0029584 от 21.06.2011
105524 0849482 от 09.07.2015</t>
  </si>
  <si>
    <t xml:space="preserve">8 лет </t>
  </si>
  <si>
    <t>Аркалыкский педагогический институт им. И. Алтынсарина</t>
  </si>
  <si>
    <t xml:space="preserve">МВ № 111991 от 30.06.1984 </t>
  </si>
  <si>
    <t>28 лет 4 мес.</t>
  </si>
  <si>
    <t>преподаватель самопознания</t>
  </si>
  <si>
    <t>17 лет</t>
  </si>
  <si>
    <t>Кокшетауский университет им. А.Мырзахметова</t>
  </si>
  <si>
    <t>ЖООК-М № 0071322 от 09.07.2015</t>
  </si>
  <si>
    <t>Промежуточная  аттестация</t>
  </si>
  <si>
    <t>Консультации</t>
  </si>
  <si>
    <t>Костанайская социальная академия</t>
  </si>
  <si>
    <t>16 лет 11 мес.</t>
  </si>
  <si>
    <t>ЖБ № 0040731 от 16.10.2002</t>
  </si>
  <si>
    <t>Аркалыкский государственный педагогический институт им.И.Алтынсарина</t>
  </si>
  <si>
    <t>ЖБ-Б № 1441048 от 28.06.2019</t>
  </si>
  <si>
    <t>русский язык и литература</t>
  </si>
  <si>
    <t>преподаватель физической культуры</t>
  </si>
  <si>
    <t>преподаватель географии</t>
  </si>
  <si>
    <t>преподаватель русского языка и литературы</t>
  </si>
  <si>
    <t>преподаватель  Всемирной истории</t>
  </si>
  <si>
    <t>Количество учащихся,всего-27</t>
  </si>
  <si>
    <t>Костанайский государственный педагогический институт</t>
  </si>
  <si>
    <t>ЖБ-Б № 1063318 от 12.06.2017</t>
  </si>
  <si>
    <t xml:space="preserve">2 года </t>
  </si>
  <si>
    <t>Количество учащихся,всего-50</t>
  </si>
  <si>
    <t>дене тәрбиесі оқытушысы; преподаватель физической культуры, консультация</t>
  </si>
  <si>
    <t>физика оқытушысы</t>
  </si>
  <si>
    <t>Кызылординский педагогический институт</t>
  </si>
  <si>
    <t>ЕВ № 097793 от 27.06.1981</t>
  </si>
  <si>
    <t>38 лет</t>
  </si>
  <si>
    <t>қазақ тілі және әдебиеті оқытушысы, преподаватель казахского языка и литературы</t>
  </si>
  <si>
    <t>Костанайский педагогический университет им.У.Султангазина</t>
  </si>
  <si>
    <t>ЖБ-Б № 1436808 от 13.06.2019</t>
  </si>
  <si>
    <t>биология оқытушысы</t>
  </si>
  <si>
    <t>Кустанайский государственный педагогический университет</t>
  </si>
  <si>
    <t>ЖБ-Б № 1354592 от 08.06.2018</t>
  </si>
  <si>
    <t>ЖБ-Б № 0093264 от 23.06.2010</t>
  </si>
  <si>
    <t>7 лет 9 мес.</t>
  </si>
  <si>
    <t>география оқытушысы; преподаватель географии</t>
  </si>
  <si>
    <t>математика оқытушысы</t>
  </si>
  <si>
    <t>Северо-Казахстанский государственный университет имени М.Козыбаева</t>
  </si>
  <si>
    <t>ЖБ-Б № 0603369 от 27.05.2013</t>
  </si>
  <si>
    <t>5 лет 11 мес.</t>
  </si>
  <si>
    <t>Қазақстан тарихы, дүниежүзілік тарих, қоғамтану оқытушысы</t>
  </si>
  <si>
    <t>Костанайский государственный педагогический институт
Омский государственный педагогический университет</t>
  </si>
  <si>
    <t>13 лет 11 мес.</t>
  </si>
  <si>
    <t xml:space="preserve">Костанайский государственный педагогический институт </t>
  </si>
  <si>
    <t>ЖБ-Б № 1163718 от 14.06.2017</t>
  </si>
  <si>
    <t>1 год 11 мес.</t>
  </si>
  <si>
    <t xml:space="preserve">Кустанайский государственный университет </t>
  </si>
  <si>
    <t>ЖБ- № 0095774 от 31.05.1996</t>
  </si>
  <si>
    <t>23 года</t>
  </si>
  <si>
    <t>орыс тілі және әдебиеті оқытушысы, преподаватель русского языка и литературы</t>
  </si>
  <si>
    <t>преподаватель  самопознания</t>
  </si>
  <si>
    <t xml:space="preserve">ЖБ-Б № 1354834 от 14.06.2018 </t>
  </si>
  <si>
    <t>преподаватель культурологии, основ политологии и социологии; Всемирной истории</t>
  </si>
  <si>
    <t>преподаватель математики, (консультации)</t>
  </si>
  <si>
    <t>Кустанайский педагогический институт им. 50-летия СССР</t>
  </si>
  <si>
    <t>НВ № 099657 от 03.07.1989</t>
  </si>
  <si>
    <t>28 лет 1 мес.</t>
  </si>
  <si>
    <t>Университет иностранных языков и деловой карьеры</t>
  </si>
  <si>
    <t>ЖООК-М № 0164619 от 28.06.2019</t>
  </si>
  <si>
    <t>преподаватель специальных дисциплин</t>
  </si>
  <si>
    <t>ЖБ № 0441474 от 01.07.2004</t>
  </si>
  <si>
    <t>13 лет 6 мес.</t>
  </si>
  <si>
    <t>преподаватель химии</t>
  </si>
  <si>
    <t>Аркалыкский государственный педагогический институт им. И. Алтынсарина</t>
  </si>
  <si>
    <t>ЖБ-Б № 0373258 от 30.06.2012</t>
  </si>
  <si>
    <t xml:space="preserve">5 лет
7 мес.
</t>
  </si>
  <si>
    <t>7-9 лет</t>
  </si>
  <si>
    <t>5 лет 11 мес</t>
  </si>
  <si>
    <t>ЖБ № 0058036 от 01.07.2004
МТБ № 0012436 от 27.06.2006</t>
  </si>
  <si>
    <t>ЖБ № 0597812 от 18.06.2005
105524 0849277 от 06.02.2015</t>
  </si>
  <si>
    <t>2 года</t>
  </si>
  <si>
    <t>ИВ № 265472 от 17.06.1982
ЖБ-II № 0136425 от 15.05.1997</t>
  </si>
  <si>
    <t>ЖБ-Б № 0029584 от 21.06.2011
105524 0849482 от 09.07.2015</t>
  </si>
  <si>
    <t>Бюджетная программа: (024-015)</t>
  </si>
  <si>
    <t>Курс: 2</t>
  </si>
  <si>
    <t>Число часов - 423,6</t>
  </si>
  <si>
    <t>бастауыш мектептегі ана тілі оқытушысы</t>
  </si>
  <si>
    <t xml:space="preserve">ШВ № 324353 от 15.06.1993 </t>
  </si>
  <si>
    <t>27 лет</t>
  </si>
  <si>
    <t>дене тәрбиесі оқытушысы; преподаватель физической культуры</t>
  </si>
  <si>
    <t>преподаватель психологии, новые педагогические технологии,самопознание</t>
  </si>
  <si>
    <t xml:space="preserve">ЖБ-Б № 0028599 от 15.06.2011 </t>
  </si>
  <si>
    <t>8 лет</t>
  </si>
  <si>
    <t>преподаватель практическая фонетика, ДИЛ</t>
  </si>
  <si>
    <t>педагогика</t>
  </si>
  <si>
    <t>Аркалыкский государственный педагогический институт им. И.Алтынсарина</t>
  </si>
  <si>
    <t>ЖБ № 0042750 от 29.06.2008</t>
  </si>
  <si>
    <t>22 года 11 мес.</t>
  </si>
  <si>
    <t xml:space="preserve">преподаватель методики воспитательной работы </t>
  </si>
  <si>
    <t>ЖБ 0598125 от 06.07.2005</t>
  </si>
  <si>
    <t xml:space="preserve">27 лет
1 мес.
</t>
  </si>
  <si>
    <t>жаңа педагогикалық технологиялар, тәрбие жұмысының әдістемесі оқытушысы
преподаватель производственного обучения</t>
  </si>
  <si>
    <t>Южно-Уральский государственный гуманитарно-педагогический университет</t>
  </si>
  <si>
    <t>107404 0040009 от 28.12.2017</t>
  </si>
  <si>
    <t>7 лет</t>
  </si>
  <si>
    <t>анатомия, физиология және мектеп гигиенасы оқытушысы</t>
  </si>
  <si>
    <t>Костанайский государственный университет им. А.Байтурсынова</t>
  </si>
  <si>
    <t>ЖБ № 0061937 от 03.07.1999</t>
  </si>
  <si>
    <t>24 года 3 мес.</t>
  </si>
  <si>
    <t>практическая грамматика</t>
  </si>
  <si>
    <t>ЖБ-Б № 0026934 от 26.05.2011</t>
  </si>
  <si>
    <t>7 лет 11 мес.</t>
  </si>
  <si>
    <t>преподаватель факультативов хореография</t>
  </si>
  <si>
    <t>107404 0038453 от 07.02.2019</t>
  </si>
  <si>
    <t>1 год 1 мес.</t>
  </si>
  <si>
    <t>мәдениеттану оқытушысы</t>
  </si>
  <si>
    <t>ЖБ № 0597812 от 18.06.2005
105524 0849277 от 06.02.2015</t>
  </si>
  <si>
    <t>шетел (ағылшын) тілі оқытушысы</t>
  </si>
  <si>
    <t>ЖБ-Б № 0883015 от 25.06.2015</t>
  </si>
  <si>
    <t>4 года 10 мес.</t>
  </si>
  <si>
    <t>преподаватель практикума по иностранному (английскому) языку, домашнего чтения</t>
  </si>
  <si>
    <t xml:space="preserve">Костанайский государственный  педагогический институт </t>
  </si>
  <si>
    <t>ЖБ № 0722964 от 07.07.2006</t>
  </si>
  <si>
    <t>13 лет 3 мес.</t>
  </si>
  <si>
    <t>преподаватель  психологии</t>
  </si>
  <si>
    <t>преподаватель педагогики</t>
  </si>
  <si>
    <t>ЖБ- № 0172462 от 27.06.1997</t>
  </si>
  <si>
    <t>14 лет 5 мес.</t>
  </si>
  <si>
    <t>преподаватель культурологии</t>
  </si>
  <si>
    <t>преподаватель практикума по иностранному (английскому) языку, практическая фонетика, ДИЛ</t>
  </si>
  <si>
    <t>преподаватель семейной педагогики,анатомии, физиологии и школьной гигиены</t>
  </si>
  <si>
    <t>РВ № 140438 от 02.07.1989</t>
  </si>
  <si>
    <t>преподаватель родного языка в начальной школе</t>
  </si>
  <si>
    <t>НВ № 099921 от 05.07.1989</t>
  </si>
  <si>
    <t>28 лет 5 мес.</t>
  </si>
  <si>
    <t>преподаватель методики  обучения иностранному языку</t>
  </si>
  <si>
    <t>ЛВ № 077238 от 29.06.1985</t>
  </si>
  <si>
    <t>30 лет 8 мес.</t>
  </si>
  <si>
    <t>преподаватель иностранного (английского) языка, преподаватель домашнего чтения</t>
  </si>
  <si>
    <t>Костанайский социально-технический университет им. З.Алдамжар</t>
  </si>
  <si>
    <t xml:space="preserve">ЖБ-Б № 1113031 от 21.06.2016 </t>
  </si>
  <si>
    <t>6 лет</t>
  </si>
  <si>
    <t>преподаватель производственного обучения</t>
  </si>
  <si>
    <t xml:space="preserve">Аркалыкский государственный педагогический институт им. И.Алтынсарина
</t>
  </si>
  <si>
    <t xml:space="preserve">22 года
11 мес.
</t>
  </si>
  <si>
    <t>В1-14</t>
  </si>
  <si>
    <t xml:space="preserve">Южно-Уральский государственный гуманитарно-педагогический университет
</t>
  </si>
  <si>
    <t xml:space="preserve">Костанайский государственный университет им. А.Байтурсынова
</t>
  </si>
  <si>
    <t xml:space="preserve">24 года
3 мес.
</t>
  </si>
  <si>
    <t xml:space="preserve">Костанайский государственный педагогический институт
</t>
  </si>
  <si>
    <t>ЖБ № 0598127 от 06.07.2005</t>
  </si>
  <si>
    <t>Костанайский государственный университет им. А. Байтурсынова</t>
  </si>
  <si>
    <t>ЖБ 0328795 от 24.06.2003</t>
  </si>
  <si>
    <t>24 года</t>
  </si>
  <si>
    <t xml:space="preserve">Джезказганский педагогический институт
</t>
  </si>
  <si>
    <t xml:space="preserve">НВ № 087130 от 02.07.1987 </t>
  </si>
  <si>
    <t xml:space="preserve">Кустанайский государственный университет 
</t>
  </si>
  <si>
    <t>ЖБ-I № 0005104 от 09.06.1995</t>
  </si>
  <si>
    <t xml:space="preserve">30 лет  </t>
  </si>
  <si>
    <t xml:space="preserve">Аркалыкский педагогический институт им. И. Алтынсарина
</t>
  </si>
  <si>
    <t xml:space="preserve">Кустанайский педагогический институт им. 50-летия СССР 
</t>
  </si>
  <si>
    <t>Я № 239265 от 30.06.1975.</t>
  </si>
  <si>
    <t xml:space="preserve">44 года
8 мес.
</t>
  </si>
  <si>
    <t>Итого теория  + практика</t>
  </si>
  <si>
    <t>Образование (высшее)</t>
  </si>
  <si>
    <t>Количество учащихся,всего-28</t>
  </si>
  <si>
    <t>Число часов - 220,8</t>
  </si>
  <si>
    <t xml:space="preserve">Житомирский  государственный педагогический институт имени И. Франко
</t>
  </si>
  <si>
    <t xml:space="preserve">24 года
5 мес.
</t>
  </si>
  <si>
    <t xml:space="preserve">Аркалыкский государственный педагогический институт им.И.Алтынсарина
</t>
  </si>
  <si>
    <t>Курс: 3</t>
  </si>
  <si>
    <t>Количество учащихся,всего-14</t>
  </si>
  <si>
    <t>Число часов - 158</t>
  </si>
  <si>
    <t>преподаватель психологии, новые педагогические технологии, педагогика</t>
  </si>
  <si>
    <t>преподаватель практическая фонетика, теоретическая фонетика, теоретическая грамматика, стилистика, история языка</t>
  </si>
  <si>
    <t>преподаватель методики научно-педагогического исследования</t>
  </si>
  <si>
    <t xml:space="preserve">ШВ № 324957 от 29.06.1993 </t>
  </si>
  <si>
    <t>25 лет 11 мес.</t>
  </si>
  <si>
    <t>преподаватель практикума по иностранному (английскому) языку, домашнего чтения, ДИЛ, страноведения</t>
  </si>
  <si>
    <t>преподаватель профессионального казахского языка</t>
  </si>
  <si>
    <t xml:space="preserve">преподаватель основ философии, элективного курса «Религоведение»
</t>
  </si>
  <si>
    <t>Кустанайский государственный университет</t>
  </si>
  <si>
    <t>ЖБ- № 0096169 от 11.06.1996</t>
  </si>
  <si>
    <t>34 года 5 мес.</t>
  </si>
  <si>
    <t>преподаватель факультатив «Обновленное содержание образования»</t>
  </si>
  <si>
    <t>преподаватель методики  обучения иностранному языку, профессионального иностранного языка, практикум по иностранному (английскому) языку</t>
  </si>
  <si>
    <t xml:space="preserve">Костанайский государственный университет 
</t>
  </si>
  <si>
    <t xml:space="preserve">ЖБ-ІІ № 0024272 от 28.06.1994 </t>
  </si>
  <si>
    <t>25 лет</t>
  </si>
  <si>
    <t>ЖБ-Б № 0272820 от 09.06.2011</t>
  </si>
  <si>
    <t xml:space="preserve">7 лет
4 мес
</t>
  </si>
  <si>
    <t xml:space="preserve">Кустанайский педагогический институт им. 50-летия СССР,
</t>
  </si>
  <si>
    <t xml:space="preserve">28 лет
1 мес
</t>
  </si>
  <si>
    <t>Количество учащихся,всего-51</t>
  </si>
  <si>
    <t xml:space="preserve">Число часов -481,6 </t>
  </si>
  <si>
    <t>жаңа педагогикалық технологиялар, ғылыми-педагогикалық зерттеулер әдістемесі</t>
  </si>
  <si>
    <t>основ философии оқытушысы</t>
  </si>
  <si>
    <t xml:space="preserve">мемлекеттік тілде іс-қағаздарын жүргізу оқытушысы; 
</t>
  </si>
  <si>
    <t>Костанайский государственный  университет им.                                  А.  Байтурсынова</t>
  </si>
  <si>
    <t>ЖБ № 0015456 от 26.04. 2000</t>
  </si>
  <si>
    <t>преподаватель профессионального русского языка</t>
  </si>
  <si>
    <t>преподаватель практикума по иностранному (английскому) языку, практическая фонетика, домашнего чтения, методики обучения, стилистики</t>
  </si>
  <si>
    <t>преподаватель методики  обучения иностранному языку, профессионального иностранного языка</t>
  </si>
  <si>
    <t>Костанайский социально-технический университет им.                         З. Алдамжар</t>
  </si>
  <si>
    <t>ЖООК–М № 0008323 от 11.01.2012</t>
  </si>
  <si>
    <t xml:space="preserve">15 лет 4 мес.
</t>
  </si>
  <si>
    <t xml:space="preserve">Директор </t>
  </si>
  <si>
    <t>КГКП "Костанайский педагогический колледж"</t>
  </si>
  <si>
    <t>Тарификационный список  преподавателей №</t>
  </si>
  <si>
    <t xml:space="preserve">ГУ "Управление образования акимата Костанайской области"     </t>
  </si>
  <si>
    <t>Управления образования акимата Костанайской области</t>
  </si>
  <si>
    <t>_____________________________ Уразамбетова Г.У.</t>
  </si>
  <si>
    <t>Занимаемая должность (с указанием предмета)</t>
  </si>
  <si>
    <t>ЖБ № 0597812 от 18.06.2005 105524 0849277 от 06.02.2015</t>
  </si>
  <si>
    <t>23 года 7 мес</t>
  </si>
  <si>
    <t>Специальность: 0105000 "Начальное общее образование"0105003 Учитель иностранного языка</t>
  </si>
  <si>
    <t xml:space="preserve">Специальность: 0105000 "Начальное общее образование"  0105003 - учитель иностранного языка </t>
  </si>
  <si>
    <t>Специальность: 0105000 "Начальное общее образование" 0105003 Учитель иностранного языка</t>
  </si>
  <si>
    <t>Число часов - 399,8</t>
  </si>
  <si>
    <t>Число часов -183</t>
  </si>
  <si>
    <t>с/счет</t>
  </si>
</sst>
</file>

<file path=xl/styles.xml><?xml version="1.0" encoding="utf-8"?>
<styleSheet xmlns="http://schemas.openxmlformats.org/spreadsheetml/2006/main">
  <numFmts count="3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0.00000"/>
    <numFmt numFmtId="177" formatCode="0.0000"/>
    <numFmt numFmtId="178" formatCode="0.000000"/>
    <numFmt numFmtId="179" formatCode="0.0000000"/>
    <numFmt numFmtId="180" formatCode="_-* #,##0.0_р_._-;\-* #,##0.0_р_._-;_-* &quot;-&quot;??_р_._-;_-@_-"/>
    <numFmt numFmtId="181" formatCode="_-* #,##0_р_._-;\-* #,##0_р_._-;_-* &quot;-&quot;??_р_._-;_-@_-"/>
    <numFmt numFmtId="182" formatCode="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mmm/yyyy"/>
    <numFmt numFmtId="18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174" fontId="8" fillId="34" borderId="10" xfId="0" applyNumberFormat="1" applyFont="1" applyFill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3" fontId="8" fillId="34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top" wrapText="1"/>
    </xf>
    <xf numFmtId="9" fontId="8" fillId="0" borderId="10" xfId="0" applyNumberFormat="1" applyFont="1" applyBorder="1" applyAlignment="1">
      <alignment horizontal="center" vertical="top" wrapText="1"/>
    </xf>
    <xf numFmtId="9" fontId="8" fillId="34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left" vertical="center" wrapText="1"/>
    </xf>
    <xf numFmtId="3" fontId="8" fillId="34" borderId="10" xfId="0" applyNumberFormat="1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34" borderId="10" xfId="0" applyNumberFormat="1" applyFont="1" applyFill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left" vertical="top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34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9" fontId="8" fillId="0" borderId="14" xfId="0" applyNumberFormat="1" applyFont="1" applyBorder="1" applyAlignment="1">
      <alignment horizontal="center" vertical="center" wrapText="1"/>
    </xf>
    <xf numFmtId="9" fontId="8" fillId="0" borderId="14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9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0" xfId="0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left" vertical="top" wrapText="1"/>
    </xf>
    <xf numFmtId="0" fontId="45" fillId="34" borderId="11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3" fontId="8" fillId="34" borderId="11" xfId="0" applyNumberFormat="1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3" fontId="8" fillId="34" borderId="14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5" borderId="17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8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35" borderId="17" xfId="0" applyFont="1" applyFill="1" applyBorder="1" applyAlignment="1">
      <alignment horizontal="left" vertical="top" wrapText="1"/>
    </xf>
    <xf numFmtId="0" fontId="8" fillId="35" borderId="14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view="pageBreakPreview" zoomScale="60" zoomScaleNormal="80" zoomScalePageLayoutView="0" workbookViewId="0" topLeftCell="A31">
      <selection activeCell="A46" sqref="A46:IV49"/>
    </sheetView>
  </sheetViews>
  <sheetFormatPr defaultColWidth="9.00390625" defaultRowHeight="12.75"/>
  <cols>
    <col min="1" max="1" width="4.00390625" style="0" customWidth="1"/>
    <col min="2" max="2" width="24.75390625" style="20" customWidth="1"/>
    <col min="3" max="3" width="12.375" style="0" customWidth="1"/>
    <col min="4" max="4" width="28.25390625" style="0" customWidth="1"/>
    <col min="5" max="5" width="18.875" style="0" customWidth="1"/>
    <col min="6" max="6" width="11.00390625" style="0" customWidth="1"/>
    <col min="7" max="7" width="10.75390625" style="0" customWidth="1"/>
    <col min="8" max="8" width="14.75390625" style="0" customWidth="1"/>
    <col min="9" max="9" width="10.00390625" style="0" customWidth="1"/>
    <col min="10" max="10" width="9.25390625" style="0" customWidth="1"/>
    <col min="11" max="11" width="9.875" style="0" customWidth="1"/>
    <col min="14" max="15" width="8.625" style="0" customWidth="1"/>
    <col min="16" max="16" width="10.00390625" style="0" bestFit="1" customWidth="1"/>
    <col min="17" max="17" width="22.375" style="0" customWidth="1"/>
    <col min="18" max="18" width="28.625" style="0" customWidth="1"/>
    <col min="19" max="19" width="15.00390625" style="0" customWidth="1"/>
    <col min="20" max="20" width="11.375" style="0" customWidth="1"/>
    <col min="21" max="21" width="14.00390625" style="0" customWidth="1"/>
  </cols>
  <sheetData>
    <row r="1" spans="1:21" ht="15">
      <c r="A1" s="6" t="s">
        <v>22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6" t="s">
        <v>10</v>
      </c>
      <c r="N1" s="6"/>
      <c r="O1" s="6"/>
      <c r="P1" s="6"/>
      <c r="Q1" s="6"/>
      <c r="R1" s="6"/>
      <c r="S1" s="6"/>
      <c r="T1" s="7"/>
      <c r="U1" s="7"/>
    </row>
    <row r="2" spans="1:21" ht="15">
      <c r="A2" s="6" t="s">
        <v>274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6" t="s">
        <v>23</v>
      </c>
      <c r="N2" s="6"/>
      <c r="O2" s="6"/>
      <c r="P2" s="6"/>
      <c r="Q2" s="6"/>
      <c r="R2" s="6"/>
      <c r="S2" s="6"/>
      <c r="T2" s="7"/>
      <c r="U2" s="7"/>
    </row>
    <row r="3" spans="1:21" ht="18" customHeight="1">
      <c r="A3" s="6" t="s">
        <v>275</v>
      </c>
      <c r="B3" s="6"/>
      <c r="C3" s="6"/>
      <c r="D3" s="7"/>
      <c r="E3" s="7"/>
      <c r="F3" s="7" t="s">
        <v>276</v>
      </c>
      <c r="G3" s="7"/>
      <c r="H3" s="7"/>
      <c r="I3" s="7"/>
      <c r="J3" s="7"/>
      <c r="K3" s="7"/>
      <c r="L3" s="7"/>
      <c r="M3" s="127" t="s">
        <v>277</v>
      </c>
      <c r="N3" s="127"/>
      <c r="O3" s="127"/>
      <c r="P3" s="127"/>
      <c r="Q3" s="127"/>
      <c r="R3" s="127"/>
      <c r="S3" s="127"/>
      <c r="T3" s="7"/>
      <c r="U3" s="7"/>
    </row>
    <row r="4" spans="1:21" ht="15">
      <c r="A4" s="6" t="s">
        <v>278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6" t="s">
        <v>29</v>
      </c>
      <c r="N4" s="6"/>
      <c r="O4" s="6"/>
      <c r="P4" s="6"/>
      <c r="Q4" s="6"/>
      <c r="R4" s="6"/>
      <c r="S4" s="6"/>
      <c r="T4" s="7"/>
      <c r="U4" s="7"/>
    </row>
    <row r="5" spans="1:21" ht="15">
      <c r="A5" s="6" t="s">
        <v>279</v>
      </c>
      <c r="B5" s="6"/>
      <c r="C5" s="6"/>
      <c r="D5" s="7"/>
      <c r="E5" s="7"/>
      <c r="F5" s="7" t="s"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>
      <c r="A7" s="7"/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>
      <c r="A8" s="7"/>
      <c r="B8" s="4"/>
      <c r="C8" s="7"/>
      <c r="D8" s="7"/>
      <c r="E8" s="7"/>
      <c r="F8" s="7" t="s">
        <v>28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">
      <c r="A9" s="7"/>
      <c r="B9" s="4"/>
      <c r="C9" s="7"/>
      <c r="D9" s="7"/>
      <c r="E9" s="7"/>
      <c r="F9" s="8" t="s">
        <v>2</v>
      </c>
      <c r="G9" s="8"/>
      <c r="H9" s="8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>
      <c r="A10" s="7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>
      <c r="A11" s="7"/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>
      <c r="A12" s="7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N12" s="7"/>
      <c r="O12" s="7"/>
      <c r="P12" s="7" t="s">
        <v>3</v>
      </c>
      <c r="Q12" s="7"/>
      <c r="R12" s="7"/>
      <c r="S12" s="7"/>
      <c r="T12" s="7"/>
      <c r="U12" s="7"/>
    </row>
    <row r="13" spans="1:21" ht="15">
      <c r="A13" s="7"/>
      <c r="B13" s="4"/>
      <c r="C13" s="7"/>
      <c r="D13" s="7"/>
      <c r="E13" s="7"/>
      <c r="F13" s="7"/>
      <c r="G13" s="7"/>
      <c r="H13" s="7"/>
      <c r="I13" s="7"/>
      <c r="J13" s="7"/>
      <c r="K13" s="7"/>
      <c r="L13" s="7"/>
      <c r="N13" s="7"/>
      <c r="O13" s="7"/>
      <c r="P13" s="7" t="s">
        <v>288</v>
      </c>
      <c r="Q13" s="7"/>
      <c r="R13" s="95"/>
      <c r="S13" s="95"/>
      <c r="T13" s="95"/>
      <c r="U13" s="7"/>
    </row>
    <row r="14" spans="1:21" ht="15">
      <c r="A14" s="7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 t="s">
        <v>285</v>
      </c>
      <c r="Q14" s="7"/>
      <c r="R14" s="7"/>
      <c r="S14" s="7"/>
      <c r="T14" s="7"/>
      <c r="U14" s="7"/>
    </row>
    <row r="15" spans="1:21" ht="15">
      <c r="A15" s="7"/>
      <c r="B15" s="4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 t="s">
        <v>38</v>
      </c>
      <c r="Q15" s="7"/>
      <c r="R15" s="7"/>
      <c r="S15" s="7"/>
      <c r="T15" s="7"/>
      <c r="U15" s="7"/>
    </row>
    <row r="16" spans="1:21" ht="15">
      <c r="A16" s="7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 t="s">
        <v>95</v>
      </c>
      <c r="Q16" s="7"/>
      <c r="R16" s="7"/>
      <c r="S16" s="7"/>
      <c r="T16" s="7"/>
      <c r="U16" s="7"/>
    </row>
    <row r="17" spans="1:21" ht="15">
      <c r="A17" s="7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 t="s">
        <v>39</v>
      </c>
      <c r="Q17" s="24" t="s">
        <v>40</v>
      </c>
      <c r="R17" s="7"/>
      <c r="S17" s="7"/>
      <c r="T17" s="7"/>
      <c r="U17" s="7"/>
    </row>
    <row r="18" spans="1:21" ht="15">
      <c r="A18" s="7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 t="s">
        <v>1</v>
      </c>
      <c r="Q18" s="24">
        <v>27</v>
      </c>
      <c r="R18" s="7"/>
      <c r="S18" s="7"/>
      <c r="T18" s="7"/>
      <c r="U18" s="7"/>
    </row>
    <row r="19" spans="1:21" ht="15">
      <c r="A19" s="7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N19" s="7"/>
      <c r="O19" s="7"/>
      <c r="P19" s="7" t="s">
        <v>287</v>
      </c>
      <c r="Q19" s="7"/>
      <c r="R19" s="7"/>
      <c r="S19" s="7"/>
      <c r="T19" s="7"/>
      <c r="U19" s="7"/>
    </row>
    <row r="20" spans="1:21" ht="15">
      <c r="A20" s="7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">
      <c r="A21" s="7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46.5" customHeight="1">
      <c r="A22" s="128" t="s">
        <v>0</v>
      </c>
      <c r="B22" s="128" t="s">
        <v>4</v>
      </c>
      <c r="C22" s="128" t="s">
        <v>5</v>
      </c>
      <c r="D22" s="128" t="s">
        <v>11</v>
      </c>
      <c r="E22" s="128" t="s">
        <v>6</v>
      </c>
      <c r="F22" s="128" t="s">
        <v>7</v>
      </c>
      <c r="G22" s="128" t="s">
        <v>26</v>
      </c>
      <c r="H22" s="128" t="s">
        <v>16</v>
      </c>
      <c r="I22" s="128" t="s">
        <v>21</v>
      </c>
      <c r="J22" s="128" t="s">
        <v>8</v>
      </c>
      <c r="K22" s="128" t="s">
        <v>17</v>
      </c>
      <c r="L22" s="134" t="s">
        <v>9</v>
      </c>
      <c r="M22" s="134"/>
      <c r="N22" s="134"/>
      <c r="O22" s="134"/>
      <c r="P22" s="134"/>
      <c r="Q22" s="134"/>
      <c r="R22" s="134"/>
      <c r="S22" s="134"/>
      <c r="T22" s="128" t="s">
        <v>27</v>
      </c>
      <c r="U22" s="128" t="s">
        <v>14</v>
      </c>
    </row>
    <row r="23" spans="1:21" ht="25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8" t="s">
        <v>12</v>
      </c>
      <c r="M23" s="128" t="s">
        <v>13</v>
      </c>
      <c r="N23" s="134" t="s">
        <v>15</v>
      </c>
      <c r="O23" s="134"/>
      <c r="P23" s="134"/>
      <c r="Q23" s="128" t="s">
        <v>30</v>
      </c>
      <c r="R23" s="128" t="s">
        <v>31</v>
      </c>
      <c r="S23" s="128" t="s">
        <v>25</v>
      </c>
      <c r="T23" s="129"/>
      <c r="U23" s="129"/>
    </row>
    <row r="24" spans="1:21" ht="33" customHeight="1">
      <c r="A24" s="129"/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0" t="s">
        <v>18</v>
      </c>
      <c r="O24" s="10" t="s">
        <v>24</v>
      </c>
      <c r="P24" s="10" t="s">
        <v>19</v>
      </c>
      <c r="Q24" s="130"/>
      <c r="R24" s="130"/>
      <c r="S24" s="130"/>
      <c r="T24" s="130"/>
      <c r="U24" s="130"/>
    </row>
    <row r="25" spans="1:21" ht="30.75" customHeight="1">
      <c r="A25" s="9">
        <v>1</v>
      </c>
      <c r="B25" s="26" t="s">
        <v>91</v>
      </c>
      <c r="C25" s="26" t="s">
        <v>20</v>
      </c>
      <c r="D25" s="26" t="s">
        <v>42</v>
      </c>
      <c r="E25" s="26" t="s">
        <v>37</v>
      </c>
      <c r="F25" s="11" t="s">
        <v>43</v>
      </c>
      <c r="G25" s="16" t="s">
        <v>44</v>
      </c>
      <c r="H25" s="36">
        <f>5.31*17697</f>
        <v>93971.06999999999</v>
      </c>
      <c r="I25" s="36">
        <f>H25/72</f>
        <v>1305.15375</v>
      </c>
      <c r="J25" s="40">
        <v>15.2</v>
      </c>
      <c r="K25" s="37">
        <f>I25*J25</f>
        <v>19838.337</v>
      </c>
      <c r="L25" s="33"/>
      <c r="M25" s="45"/>
      <c r="N25" s="16"/>
      <c r="O25" s="16"/>
      <c r="P25" s="51">
        <f>(17697*N25)/72*O25</f>
        <v>0</v>
      </c>
      <c r="Q25" s="51"/>
      <c r="R25" s="51"/>
      <c r="S25" s="51"/>
      <c r="T25" s="37">
        <f>K25*10%</f>
        <v>1983.8337000000001</v>
      </c>
      <c r="U25" s="37">
        <f>K25+L25+M25+P25+Q25+R25+S25+T25</f>
        <v>21822.1707</v>
      </c>
    </row>
    <row r="26" spans="1:21" ht="33.75" customHeight="1">
      <c r="A26" s="9">
        <v>2</v>
      </c>
      <c r="B26" s="30" t="s">
        <v>55</v>
      </c>
      <c r="C26" s="27" t="s">
        <v>20</v>
      </c>
      <c r="D26" s="28" t="s">
        <v>45</v>
      </c>
      <c r="E26" s="29" t="s">
        <v>46</v>
      </c>
      <c r="F26" s="11" t="s">
        <v>47</v>
      </c>
      <c r="G26" s="16" t="s">
        <v>44</v>
      </c>
      <c r="H26" s="37">
        <f>4.49*17697</f>
        <v>79459.53</v>
      </c>
      <c r="I26" s="36">
        <f aca="true" t="shared" si="0" ref="I26:I42">H26/72</f>
        <v>1103.6045833333333</v>
      </c>
      <c r="J26" s="41">
        <v>15.2</v>
      </c>
      <c r="K26" s="37">
        <f aca="true" t="shared" si="1" ref="K26:K42">I26*J26</f>
        <v>16774.789666666664</v>
      </c>
      <c r="L26" s="33"/>
      <c r="M26" s="45"/>
      <c r="N26" s="47">
        <v>0.25</v>
      </c>
      <c r="O26" s="22">
        <v>15.2</v>
      </c>
      <c r="P26" s="51">
        <f aca="true" t="shared" si="2" ref="P26:P42">(17697*N26)/72*O26</f>
        <v>934.0083333333332</v>
      </c>
      <c r="Q26" s="51"/>
      <c r="R26" s="51"/>
      <c r="S26" s="51"/>
      <c r="T26" s="37">
        <f aca="true" t="shared" si="3" ref="T26:T42">K26*10%</f>
        <v>1677.4789666666666</v>
      </c>
      <c r="U26" s="37">
        <f aca="true" t="shared" si="4" ref="U26:U42">K26+L26+M26+P26+Q26+R26+S26+T26</f>
        <v>19386.27696666666</v>
      </c>
    </row>
    <row r="27" spans="1:21" ht="46.5" customHeight="1">
      <c r="A27" s="9">
        <v>3</v>
      </c>
      <c r="B27" s="31" t="s">
        <v>33</v>
      </c>
      <c r="C27" s="26" t="s">
        <v>20</v>
      </c>
      <c r="D27" s="28" t="s">
        <v>49</v>
      </c>
      <c r="E27" s="29" t="s">
        <v>50</v>
      </c>
      <c r="F27" s="11" t="s">
        <v>51</v>
      </c>
      <c r="G27" s="16" t="s">
        <v>44</v>
      </c>
      <c r="H27" s="38">
        <f>4.93*17697</f>
        <v>87246.20999999999</v>
      </c>
      <c r="I27" s="36">
        <f t="shared" si="0"/>
        <v>1211.7529166666666</v>
      </c>
      <c r="J27" s="42">
        <v>7.2</v>
      </c>
      <c r="K27" s="37">
        <f t="shared" si="1"/>
        <v>8724.621</v>
      </c>
      <c r="L27" s="34"/>
      <c r="M27" s="45"/>
      <c r="N27" s="9"/>
      <c r="O27" s="9"/>
      <c r="P27" s="51">
        <f t="shared" si="2"/>
        <v>0</v>
      </c>
      <c r="Q27" s="52"/>
      <c r="R27" s="52"/>
      <c r="S27" s="52"/>
      <c r="T27" s="37">
        <f t="shared" si="3"/>
        <v>872.4621</v>
      </c>
      <c r="U27" s="37">
        <f t="shared" si="4"/>
        <v>9597.0831</v>
      </c>
    </row>
    <row r="28" spans="1:21" ht="33" customHeight="1">
      <c r="A28" s="9">
        <v>4</v>
      </c>
      <c r="B28" s="31" t="s">
        <v>33</v>
      </c>
      <c r="C28" s="26" t="s">
        <v>20</v>
      </c>
      <c r="D28" s="28" t="s">
        <v>96</v>
      </c>
      <c r="E28" s="29" t="s">
        <v>97</v>
      </c>
      <c r="F28" s="11" t="s">
        <v>98</v>
      </c>
      <c r="G28" s="16" t="s">
        <v>44</v>
      </c>
      <c r="H28" s="38">
        <f>4.57*17697</f>
        <v>80875.29000000001</v>
      </c>
      <c r="I28" s="36">
        <f t="shared" si="0"/>
        <v>1123.2679166666667</v>
      </c>
      <c r="J28" s="42">
        <v>5.5</v>
      </c>
      <c r="K28" s="37">
        <f t="shared" si="1"/>
        <v>6177.973541666666</v>
      </c>
      <c r="L28" s="34"/>
      <c r="M28" s="45"/>
      <c r="N28" s="9"/>
      <c r="O28" s="9"/>
      <c r="P28" s="51">
        <f t="shared" si="2"/>
        <v>0</v>
      </c>
      <c r="Q28" s="52"/>
      <c r="R28" s="52"/>
      <c r="S28" s="52"/>
      <c r="T28" s="37">
        <f t="shared" si="3"/>
        <v>617.7973541666667</v>
      </c>
      <c r="U28" s="37">
        <f t="shared" si="4"/>
        <v>6795.770895833333</v>
      </c>
    </row>
    <row r="29" spans="1:21" ht="45" customHeight="1">
      <c r="A29" s="9">
        <v>5</v>
      </c>
      <c r="B29" s="31" t="s">
        <v>92</v>
      </c>
      <c r="C29" s="26" t="s">
        <v>20</v>
      </c>
      <c r="D29" s="28" t="s">
        <v>53</v>
      </c>
      <c r="E29" s="29" t="s">
        <v>54</v>
      </c>
      <c r="F29" s="11" t="s">
        <v>145</v>
      </c>
      <c r="G29" s="16" t="s">
        <v>44</v>
      </c>
      <c r="H29" s="38">
        <f>4.75*17697</f>
        <v>84060.75</v>
      </c>
      <c r="I29" s="36">
        <f t="shared" si="0"/>
        <v>1167.5104166666667</v>
      </c>
      <c r="J29" s="43">
        <v>5.1</v>
      </c>
      <c r="K29" s="37">
        <f t="shared" si="1"/>
        <v>5954.303125</v>
      </c>
      <c r="L29" s="34"/>
      <c r="M29" s="45"/>
      <c r="N29" s="9"/>
      <c r="O29" s="9"/>
      <c r="P29" s="51">
        <f t="shared" si="2"/>
        <v>0</v>
      </c>
      <c r="Q29" s="52"/>
      <c r="R29" s="52"/>
      <c r="S29" s="52"/>
      <c r="T29" s="37">
        <f t="shared" si="3"/>
        <v>595.4303125</v>
      </c>
      <c r="U29" s="37">
        <f t="shared" si="4"/>
        <v>6549.7334375</v>
      </c>
    </row>
    <row r="30" spans="1:21" ht="78.75" customHeight="1">
      <c r="A30" s="9">
        <v>6</v>
      </c>
      <c r="B30" s="31" t="s">
        <v>56</v>
      </c>
      <c r="C30" s="26" t="s">
        <v>20</v>
      </c>
      <c r="D30" s="28" t="s">
        <v>57</v>
      </c>
      <c r="E30" s="29" t="s">
        <v>58</v>
      </c>
      <c r="F30" s="11" t="s">
        <v>59</v>
      </c>
      <c r="G30" s="16" t="s">
        <v>44</v>
      </c>
      <c r="H30" s="38">
        <f>5.03*17697</f>
        <v>89015.91</v>
      </c>
      <c r="I30" s="36">
        <f t="shared" si="0"/>
        <v>1236.3320833333335</v>
      </c>
      <c r="J30" s="42">
        <v>15.2</v>
      </c>
      <c r="K30" s="37">
        <f t="shared" si="1"/>
        <v>18792.247666666666</v>
      </c>
      <c r="L30" s="34"/>
      <c r="M30" s="34"/>
      <c r="N30" s="9"/>
      <c r="O30" s="9"/>
      <c r="P30" s="51">
        <f t="shared" si="2"/>
        <v>0</v>
      </c>
      <c r="Q30" s="52"/>
      <c r="R30" s="52"/>
      <c r="S30" s="52"/>
      <c r="T30" s="37">
        <f t="shared" si="3"/>
        <v>1879.2247666666667</v>
      </c>
      <c r="U30" s="37">
        <f t="shared" si="4"/>
        <v>20671.472433333332</v>
      </c>
    </row>
    <row r="31" spans="1:21" ht="60.75" customHeight="1">
      <c r="A31" s="9">
        <v>7</v>
      </c>
      <c r="B31" s="31" t="s">
        <v>93</v>
      </c>
      <c r="C31" s="26" t="s">
        <v>20</v>
      </c>
      <c r="D31" s="28" t="s">
        <v>61</v>
      </c>
      <c r="E31" s="29" t="s">
        <v>62</v>
      </c>
      <c r="F31" s="9" t="s">
        <v>60</v>
      </c>
      <c r="G31" s="16" t="s">
        <v>44</v>
      </c>
      <c r="H31" s="38">
        <f>5.21*17697</f>
        <v>92201.37</v>
      </c>
      <c r="I31" s="36">
        <f t="shared" si="0"/>
        <v>1280.5745833333333</v>
      </c>
      <c r="J31" s="42">
        <v>15.2</v>
      </c>
      <c r="K31" s="37">
        <f t="shared" si="1"/>
        <v>19464.733666666667</v>
      </c>
      <c r="L31" s="34"/>
      <c r="M31" s="34"/>
      <c r="N31" s="46">
        <v>0.25</v>
      </c>
      <c r="O31" s="9">
        <v>15.2</v>
      </c>
      <c r="P31" s="51">
        <f t="shared" si="2"/>
        <v>934.0083333333332</v>
      </c>
      <c r="Q31" s="52"/>
      <c r="R31" s="52"/>
      <c r="S31" s="52"/>
      <c r="T31" s="37">
        <f t="shared" si="3"/>
        <v>1946.4733666666668</v>
      </c>
      <c r="U31" s="37">
        <f t="shared" si="4"/>
        <v>22345.215366666664</v>
      </c>
    </row>
    <row r="32" spans="1:21" ht="93" customHeight="1">
      <c r="A32" s="9">
        <v>8</v>
      </c>
      <c r="B32" s="31" t="s">
        <v>34</v>
      </c>
      <c r="C32" s="26" t="s">
        <v>20</v>
      </c>
      <c r="D32" s="28" t="s">
        <v>63</v>
      </c>
      <c r="E32" s="29" t="s">
        <v>64</v>
      </c>
      <c r="F32" s="11" t="s">
        <v>65</v>
      </c>
      <c r="G32" s="16" t="s">
        <v>44</v>
      </c>
      <c r="H32" s="38">
        <f>5.31*17697</f>
        <v>93971.06999999999</v>
      </c>
      <c r="I32" s="36">
        <f t="shared" si="0"/>
        <v>1305.15375</v>
      </c>
      <c r="J32" s="42">
        <v>10</v>
      </c>
      <c r="K32" s="37">
        <f t="shared" si="1"/>
        <v>13051.537499999999</v>
      </c>
      <c r="L32" s="34"/>
      <c r="M32" s="34"/>
      <c r="N32" s="9"/>
      <c r="O32" s="9"/>
      <c r="P32" s="51">
        <f t="shared" si="2"/>
        <v>0</v>
      </c>
      <c r="Q32" s="52"/>
      <c r="R32" s="52"/>
      <c r="S32" s="52"/>
      <c r="T32" s="37">
        <f t="shared" si="3"/>
        <v>1305.15375</v>
      </c>
      <c r="U32" s="37">
        <f t="shared" si="4"/>
        <v>14356.691249999998</v>
      </c>
    </row>
    <row r="33" spans="1:21" ht="43.5" customHeight="1">
      <c r="A33" s="9">
        <v>9</v>
      </c>
      <c r="B33" s="31" t="s">
        <v>35</v>
      </c>
      <c r="C33" s="26" t="s">
        <v>20</v>
      </c>
      <c r="D33" s="28" t="s">
        <v>67</v>
      </c>
      <c r="E33" s="29" t="s">
        <v>68</v>
      </c>
      <c r="F33" s="11" t="s">
        <v>66</v>
      </c>
      <c r="G33" s="9" t="s">
        <v>69</v>
      </c>
      <c r="H33" s="38">
        <f>4.49*17697</f>
        <v>79459.53</v>
      </c>
      <c r="I33" s="36">
        <f t="shared" si="0"/>
        <v>1103.6045833333333</v>
      </c>
      <c r="J33" s="42">
        <v>13.1</v>
      </c>
      <c r="K33" s="37">
        <f t="shared" si="1"/>
        <v>14457.220041666666</v>
      </c>
      <c r="L33" s="34"/>
      <c r="M33" s="34"/>
      <c r="N33" s="46">
        <v>0.2</v>
      </c>
      <c r="O33" s="9">
        <v>13.1</v>
      </c>
      <c r="P33" s="51">
        <f t="shared" si="2"/>
        <v>643.9741666666666</v>
      </c>
      <c r="Q33" s="52"/>
      <c r="R33" s="52"/>
      <c r="S33" s="52"/>
      <c r="T33" s="37">
        <f t="shared" si="3"/>
        <v>1445.7220041666667</v>
      </c>
      <c r="U33" s="37">
        <f t="shared" si="4"/>
        <v>16546.9162125</v>
      </c>
    </row>
    <row r="34" spans="1:21" ht="34.5" customHeight="1">
      <c r="A34" s="9">
        <v>10</v>
      </c>
      <c r="B34" s="31" t="s">
        <v>36</v>
      </c>
      <c r="C34" s="26" t="s">
        <v>20</v>
      </c>
      <c r="D34" s="28" t="s">
        <v>70</v>
      </c>
      <c r="E34" s="29" t="s">
        <v>72</v>
      </c>
      <c r="F34" s="11" t="s">
        <v>71</v>
      </c>
      <c r="G34" s="9" t="s">
        <v>69</v>
      </c>
      <c r="H34" s="38">
        <f>5.21*17697</f>
        <v>92201.37</v>
      </c>
      <c r="I34" s="36">
        <f t="shared" si="0"/>
        <v>1280.5745833333333</v>
      </c>
      <c r="J34" s="42">
        <v>8.8</v>
      </c>
      <c r="K34" s="37">
        <f t="shared" si="1"/>
        <v>11269.056333333334</v>
      </c>
      <c r="L34" s="34"/>
      <c r="M34" s="34"/>
      <c r="N34" s="9"/>
      <c r="O34" s="9"/>
      <c r="P34" s="51">
        <f t="shared" si="2"/>
        <v>0</v>
      </c>
      <c r="Q34" s="52"/>
      <c r="R34" s="52"/>
      <c r="S34" s="52"/>
      <c r="T34" s="37">
        <f t="shared" si="3"/>
        <v>1126.9056333333335</v>
      </c>
      <c r="U34" s="37">
        <f t="shared" si="4"/>
        <v>12395.961966666668</v>
      </c>
    </row>
    <row r="35" spans="1:21" ht="75" customHeight="1">
      <c r="A35" s="9">
        <v>11</v>
      </c>
      <c r="B35" s="31" t="s">
        <v>94</v>
      </c>
      <c r="C35" s="26" t="s">
        <v>20</v>
      </c>
      <c r="D35" s="28" t="s">
        <v>73</v>
      </c>
      <c r="E35" s="29" t="s">
        <v>74</v>
      </c>
      <c r="F35" s="11" t="s">
        <v>75</v>
      </c>
      <c r="G35" s="9" t="s">
        <v>69</v>
      </c>
      <c r="H35" s="38">
        <f>4.84*17697</f>
        <v>85653.48</v>
      </c>
      <c r="I35" s="36">
        <f t="shared" si="0"/>
        <v>1189.6316666666667</v>
      </c>
      <c r="J35" s="42">
        <v>5.9</v>
      </c>
      <c r="K35" s="37">
        <f t="shared" si="1"/>
        <v>7018.8268333333335</v>
      </c>
      <c r="L35" s="34"/>
      <c r="M35" s="34"/>
      <c r="N35" s="9"/>
      <c r="O35" s="9"/>
      <c r="P35" s="51">
        <f t="shared" si="2"/>
        <v>0</v>
      </c>
      <c r="Q35" s="52"/>
      <c r="R35" s="52"/>
      <c r="S35" s="52"/>
      <c r="T35" s="37">
        <f t="shared" si="3"/>
        <v>701.8826833333334</v>
      </c>
      <c r="U35" s="37">
        <f t="shared" si="4"/>
        <v>7720.709516666667</v>
      </c>
    </row>
    <row r="36" spans="1:21" ht="30">
      <c r="A36" s="9">
        <v>12</v>
      </c>
      <c r="B36" s="31" t="s">
        <v>55</v>
      </c>
      <c r="C36" s="26" t="s">
        <v>20</v>
      </c>
      <c r="D36" s="28" t="s">
        <v>85</v>
      </c>
      <c r="E36" s="29" t="s">
        <v>87</v>
      </c>
      <c r="F36" s="11" t="s">
        <v>86</v>
      </c>
      <c r="G36" s="9" t="s">
        <v>69</v>
      </c>
      <c r="H36" s="38">
        <f>5.12*17697</f>
        <v>90608.64</v>
      </c>
      <c r="I36" s="36">
        <f t="shared" si="0"/>
        <v>1258.4533333333334</v>
      </c>
      <c r="J36" s="42">
        <v>9.7</v>
      </c>
      <c r="K36" s="37">
        <f t="shared" si="1"/>
        <v>12206.997333333333</v>
      </c>
      <c r="L36" s="34"/>
      <c r="M36" s="34"/>
      <c r="N36" s="46">
        <v>0.25</v>
      </c>
      <c r="O36" s="9">
        <v>9.7</v>
      </c>
      <c r="P36" s="51">
        <f t="shared" si="2"/>
        <v>596.0447916666666</v>
      </c>
      <c r="Q36" s="52"/>
      <c r="R36" s="52"/>
      <c r="S36" s="52"/>
      <c r="T36" s="37">
        <f t="shared" si="3"/>
        <v>1220.6997333333334</v>
      </c>
      <c r="U36" s="37">
        <f t="shared" si="4"/>
        <v>14023.741858333333</v>
      </c>
    </row>
    <row r="37" spans="1:21" ht="45">
      <c r="A37" s="9">
        <v>13</v>
      </c>
      <c r="B37" s="31" t="s">
        <v>41</v>
      </c>
      <c r="C37" s="26" t="s">
        <v>20</v>
      </c>
      <c r="D37" s="28" t="s">
        <v>76</v>
      </c>
      <c r="E37" s="29" t="s">
        <v>77</v>
      </c>
      <c r="F37" s="11" t="s">
        <v>78</v>
      </c>
      <c r="G37" s="9" t="s">
        <v>69</v>
      </c>
      <c r="H37" s="38">
        <f>5.31*17697</f>
        <v>93971.06999999999</v>
      </c>
      <c r="I37" s="36">
        <f t="shared" si="0"/>
        <v>1305.15375</v>
      </c>
      <c r="J37" s="42">
        <v>11</v>
      </c>
      <c r="K37" s="37">
        <f t="shared" si="1"/>
        <v>14356.69125</v>
      </c>
      <c r="L37" s="34"/>
      <c r="M37" s="34"/>
      <c r="N37" s="9"/>
      <c r="O37" s="9"/>
      <c r="P37" s="51">
        <f t="shared" si="2"/>
        <v>0</v>
      </c>
      <c r="Q37" s="52"/>
      <c r="R37" s="52"/>
      <c r="S37" s="52"/>
      <c r="T37" s="37">
        <f t="shared" si="3"/>
        <v>1435.6691250000001</v>
      </c>
      <c r="U37" s="37">
        <f t="shared" si="4"/>
        <v>15792.360375</v>
      </c>
    </row>
    <row r="38" spans="1:21" ht="45">
      <c r="A38" s="9">
        <v>14</v>
      </c>
      <c r="B38" s="31" t="s">
        <v>79</v>
      </c>
      <c r="C38" s="26" t="s">
        <v>20</v>
      </c>
      <c r="D38" s="28" t="s">
        <v>81</v>
      </c>
      <c r="E38" s="29" t="s">
        <v>82</v>
      </c>
      <c r="F38" s="11" t="s">
        <v>80</v>
      </c>
      <c r="G38" s="9" t="s">
        <v>69</v>
      </c>
      <c r="H38" s="38">
        <f>5.12*17697</f>
        <v>90608.64</v>
      </c>
      <c r="I38" s="36">
        <f t="shared" si="0"/>
        <v>1258.4533333333334</v>
      </c>
      <c r="J38" s="42">
        <v>3.4</v>
      </c>
      <c r="K38" s="37">
        <f t="shared" si="1"/>
        <v>4278.741333333333</v>
      </c>
      <c r="L38" s="34"/>
      <c r="M38" s="34"/>
      <c r="N38" s="9"/>
      <c r="O38" s="9"/>
      <c r="P38" s="51">
        <f t="shared" si="2"/>
        <v>0</v>
      </c>
      <c r="Q38" s="52"/>
      <c r="R38" s="52"/>
      <c r="S38" s="52"/>
      <c r="T38" s="37">
        <f t="shared" si="3"/>
        <v>427.87413333333336</v>
      </c>
      <c r="U38" s="37">
        <f t="shared" si="4"/>
        <v>4706.615466666667</v>
      </c>
    </row>
    <row r="39" spans="1:21" ht="45.75" customHeight="1">
      <c r="A39" s="9">
        <v>15</v>
      </c>
      <c r="B39" s="30" t="s">
        <v>32</v>
      </c>
      <c r="C39" s="26" t="s">
        <v>20</v>
      </c>
      <c r="D39" s="28" t="s">
        <v>88</v>
      </c>
      <c r="E39" s="29" t="s">
        <v>89</v>
      </c>
      <c r="F39" s="11" t="s">
        <v>48</v>
      </c>
      <c r="G39" s="9" t="s">
        <v>69</v>
      </c>
      <c r="H39" s="38">
        <f>4.4*17697</f>
        <v>77866.8</v>
      </c>
      <c r="I39" s="36">
        <f t="shared" si="0"/>
        <v>1081.4833333333333</v>
      </c>
      <c r="J39" s="42">
        <v>24.6</v>
      </c>
      <c r="K39" s="37">
        <f t="shared" si="1"/>
        <v>26604.49</v>
      </c>
      <c r="L39" s="34">
        <v>4424</v>
      </c>
      <c r="M39" s="34"/>
      <c r="N39" s="46">
        <v>0.25</v>
      </c>
      <c r="O39" s="9">
        <v>24.6</v>
      </c>
      <c r="P39" s="51">
        <f t="shared" si="2"/>
        <v>1511.61875</v>
      </c>
      <c r="Q39" s="52"/>
      <c r="R39" s="52"/>
      <c r="S39" s="52"/>
      <c r="T39" s="37">
        <f t="shared" si="3"/>
        <v>2660.4490000000005</v>
      </c>
      <c r="U39" s="37">
        <f t="shared" si="4"/>
        <v>35200.55775000001</v>
      </c>
    </row>
    <row r="40" spans="1:21" ht="17.25" customHeight="1">
      <c r="A40" s="9">
        <v>16</v>
      </c>
      <c r="B40" s="30" t="s">
        <v>90</v>
      </c>
      <c r="C40" s="26"/>
      <c r="D40" s="28"/>
      <c r="E40" s="29"/>
      <c r="F40" s="11" t="s">
        <v>144</v>
      </c>
      <c r="G40" s="9" t="s">
        <v>69</v>
      </c>
      <c r="H40" s="38">
        <f>4.84*17697</f>
        <v>85653.48</v>
      </c>
      <c r="I40" s="36">
        <f t="shared" si="0"/>
        <v>1189.6316666666667</v>
      </c>
      <c r="J40" s="42">
        <v>5.5</v>
      </c>
      <c r="K40" s="37">
        <f t="shared" si="1"/>
        <v>6542.974166666667</v>
      </c>
      <c r="L40" s="34"/>
      <c r="M40" s="34"/>
      <c r="N40" s="9"/>
      <c r="O40" s="9"/>
      <c r="P40" s="51">
        <f t="shared" si="2"/>
        <v>0</v>
      </c>
      <c r="Q40" s="52"/>
      <c r="R40" s="52"/>
      <c r="S40" s="52"/>
      <c r="T40" s="37">
        <f t="shared" si="3"/>
        <v>654.2974166666668</v>
      </c>
      <c r="U40" s="37">
        <f t="shared" si="4"/>
        <v>7197.271583333333</v>
      </c>
    </row>
    <row r="41" spans="1:21" ht="18" customHeight="1">
      <c r="A41" s="9">
        <v>17</v>
      </c>
      <c r="B41" s="30" t="s">
        <v>83</v>
      </c>
      <c r="C41" s="32"/>
      <c r="D41" s="28"/>
      <c r="E41" s="29"/>
      <c r="F41" s="11" t="s">
        <v>144</v>
      </c>
      <c r="G41" s="9" t="s">
        <v>69</v>
      </c>
      <c r="H41" s="38">
        <f>4.84*17697</f>
        <v>85653.48</v>
      </c>
      <c r="I41" s="36">
        <f t="shared" si="0"/>
        <v>1189.6316666666667</v>
      </c>
      <c r="J41" s="42">
        <v>2.4</v>
      </c>
      <c r="K41" s="37">
        <f t="shared" si="1"/>
        <v>2855.116</v>
      </c>
      <c r="L41" s="34"/>
      <c r="M41" s="34"/>
      <c r="N41" s="9"/>
      <c r="O41" s="9"/>
      <c r="P41" s="51">
        <f t="shared" si="2"/>
        <v>0</v>
      </c>
      <c r="Q41" s="52"/>
      <c r="R41" s="52"/>
      <c r="S41" s="52"/>
      <c r="T41" s="37">
        <f t="shared" si="3"/>
        <v>285.5116</v>
      </c>
      <c r="U41" s="37">
        <f t="shared" si="4"/>
        <v>3140.6276</v>
      </c>
    </row>
    <row r="42" spans="1:21" ht="15">
      <c r="A42" s="9">
        <v>18</v>
      </c>
      <c r="B42" s="30" t="s">
        <v>84</v>
      </c>
      <c r="C42" s="32"/>
      <c r="D42" s="28"/>
      <c r="E42" s="29"/>
      <c r="F42" s="11" t="s">
        <v>144</v>
      </c>
      <c r="G42" s="9" t="s">
        <v>69</v>
      </c>
      <c r="H42" s="38">
        <f>4.84*17697</f>
        <v>85653.48</v>
      </c>
      <c r="I42" s="36">
        <f t="shared" si="0"/>
        <v>1189.6316666666667</v>
      </c>
      <c r="J42" s="42">
        <v>10</v>
      </c>
      <c r="K42" s="37">
        <f t="shared" si="1"/>
        <v>11896.316666666666</v>
      </c>
      <c r="L42" s="34"/>
      <c r="M42" s="34"/>
      <c r="N42" s="9"/>
      <c r="O42" s="9"/>
      <c r="P42" s="51">
        <f t="shared" si="2"/>
        <v>0</v>
      </c>
      <c r="Q42" s="52"/>
      <c r="R42" s="52"/>
      <c r="S42" s="52"/>
      <c r="T42" s="37">
        <f t="shared" si="3"/>
        <v>1189.6316666666667</v>
      </c>
      <c r="U42" s="37">
        <f t="shared" si="4"/>
        <v>13085.948333333332</v>
      </c>
    </row>
    <row r="43" spans="1:21" ht="15">
      <c r="A43" s="9"/>
      <c r="B43" s="18"/>
      <c r="C43" s="14"/>
      <c r="D43" s="14"/>
      <c r="E43" s="14"/>
      <c r="F43" s="14"/>
      <c r="G43" s="12"/>
      <c r="H43" s="39"/>
      <c r="I43" s="39"/>
      <c r="J43" s="44">
        <f>SUM(J25:J42)</f>
        <v>183.00000000000003</v>
      </c>
      <c r="K43" s="53">
        <f>SUM(K25:K42)</f>
        <v>220264.97312500002</v>
      </c>
      <c r="L43" s="53">
        <f aca="true" t="shared" si="5" ref="L43:U43">SUM(L25:L42)</f>
        <v>4424</v>
      </c>
      <c r="M43" s="53">
        <f t="shared" si="5"/>
        <v>0</v>
      </c>
      <c r="N43" s="53">
        <f t="shared" si="5"/>
        <v>1.2</v>
      </c>
      <c r="O43" s="53">
        <f t="shared" si="5"/>
        <v>77.80000000000001</v>
      </c>
      <c r="P43" s="53">
        <f t="shared" si="5"/>
        <v>4619.654375</v>
      </c>
      <c r="Q43" s="53">
        <f t="shared" si="5"/>
        <v>0</v>
      </c>
      <c r="R43" s="53">
        <f t="shared" si="5"/>
        <v>0</v>
      </c>
      <c r="S43" s="53">
        <f t="shared" si="5"/>
        <v>0</v>
      </c>
      <c r="T43" s="53">
        <f t="shared" si="5"/>
        <v>22026.497312500003</v>
      </c>
      <c r="U43" s="53">
        <f t="shared" si="5"/>
        <v>251335.12481249994</v>
      </c>
    </row>
    <row r="44" spans="1:21" ht="15">
      <c r="A44" s="1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2"/>
      <c r="U44" s="2"/>
    </row>
    <row r="45" spans="1:21" ht="15">
      <c r="A45" s="17"/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5"/>
      <c r="R45" s="15"/>
      <c r="S45" s="2"/>
      <c r="T45" s="2"/>
      <c r="U45" s="2"/>
    </row>
    <row r="46" spans="1:21" ht="15">
      <c r="A46" s="17"/>
      <c r="B46" s="133"/>
      <c r="C46" s="13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">
      <c r="A47" s="17"/>
      <c r="B47" s="133"/>
      <c r="C47" s="13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">
      <c r="A48" s="1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">
      <c r="A49" s="1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">
      <c r="A50" s="1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">
      <c r="A51" s="1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">
      <c r="A52" s="1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">
      <c r="A53" s="1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">
      <c r="A56" s="1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">
      <c r="A58" s="1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">
      <c r="A59" s="1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">
      <c r="A60" s="1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">
      <c r="A61" s="1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">
      <c r="A62" s="1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">
      <c r="A63" s="1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>
      <c r="A64" s="1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">
      <c r="A65" s="1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">
      <c r="A66" s="1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1"/>
      <c r="B67" s="1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" customHeight="1">
      <c r="A72" s="1"/>
      <c r="B72" s="1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</sheetData>
  <sheetProtection/>
  <mergeCells count="24">
    <mergeCell ref="U22:U24"/>
    <mergeCell ref="Q23:Q24"/>
    <mergeCell ref="R23:R24"/>
    <mergeCell ref="K22:K24"/>
    <mergeCell ref="A22:A24"/>
    <mergeCell ref="B22:B24"/>
    <mergeCell ref="C22:C24"/>
    <mergeCell ref="D22:D24"/>
    <mergeCell ref="I22:I24"/>
    <mergeCell ref="J22:J24"/>
    <mergeCell ref="L23:L24"/>
    <mergeCell ref="M23:M24"/>
    <mergeCell ref="S23:S24"/>
    <mergeCell ref="T22:T24"/>
    <mergeCell ref="M3:S3"/>
    <mergeCell ref="E22:E24"/>
    <mergeCell ref="F22:F24"/>
    <mergeCell ref="G22:G24"/>
    <mergeCell ref="B45:P45"/>
    <mergeCell ref="B47:C47"/>
    <mergeCell ref="B46:C46"/>
    <mergeCell ref="L22:S22"/>
    <mergeCell ref="N23:P23"/>
    <mergeCell ref="H22:H24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50" r:id="rId1"/>
  <rowBreaks count="1" manualBreakCount="1">
    <brk id="3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view="pageBreakPreview" zoomScale="60" zoomScaleNormal="70" zoomScalePageLayoutView="30" workbookViewId="0" topLeftCell="A40">
      <selection activeCell="A58" sqref="A58:IV61"/>
    </sheetView>
  </sheetViews>
  <sheetFormatPr defaultColWidth="9.00390625" defaultRowHeight="12.75"/>
  <cols>
    <col min="1" max="1" width="4.00390625" style="0" customWidth="1"/>
    <col min="2" max="2" width="31.125" style="20" customWidth="1"/>
    <col min="3" max="3" width="12.375" style="0" customWidth="1"/>
    <col min="4" max="4" width="28.875" style="0" customWidth="1"/>
    <col min="5" max="5" width="26.625" style="0" customWidth="1"/>
    <col min="6" max="6" width="11.00390625" style="0" customWidth="1"/>
    <col min="7" max="7" width="10.75390625" style="0" customWidth="1"/>
    <col min="8" max="8" width="18.625" style="0" customWidth="1"/>
    <col min="9" max="9" width="10.00390625" style="0" customWidth="1"/>
    <col min="10" max="10" width="7.375" style="0" customWidth="1"/>
    <col min="11" max="11" width="14.125" style="0" customWidth="1"/>
    <col min="14" max="15" width="8.625" style="0" customWidth="1"/>
    <col min="16" max="16" width="10.00390625" style="0" bestFit="1" customWidth="1"/>
    <col min="17" max="17" width="23.00390625" style="0" customWidth="1"/>
    <col min="18" max="18" width="30.625" style="0" customWidth="1"/>
    <col min="19" max="19" width="15.00390625" style="0" customWidth="1"/>
    <col min="20" max="20" width="10.00390625" style="0" bestFit="1" customWidth="1"/>
    <col min="21" max="21" width="10.75390625" style="0" customWidth="1"/>
  </cols>
  <sheetData>
    <row r="1" spans="1:21" ht="15">
      <c r="A1" s="6" t="s">
        <v>22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6" t="s">
        <v>10</v>
      </c>
      <c r="N1" s="6"/>
      <c r="O1" s="6"/>
      <c r="P1" s="6"/>
      <c r="Q1" s="6"/>
      <c r="R1" s="6"/>
      <c r="S1" s="6"/>
      <c r="T1" s="7"/>
      <c r="U1" s="7"/>
    </row>
    <row r="2" spans="1:21" ht="15">
      <c r="A2" s="6" t="s">
        <v>274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6" t="s">
        <v>23</v>
      </c>
      <c r="N2" s="6"/>
      <c r="O2" s="6"/>
      <c r="P2" s="6"/>
      <c r="Q2" s="6"/>
      <c r="R2" s="6"/>
      <c r="S2" s="6"/>
      <c r="T2" s="7"/>
      <c r="U2" s="7"/>
    </row>
    <row r="3" spans="1:21" ht="18" customHeight="1">
      <c r="A3" s="6" t="s">
        <v>275</v>
      </c>
      <c r="B3" s="6"/>
      <c r="C3" s="6"/>
      <c r="D3" s="7"/>
      <c r="E3" s="7"/>
      <c r="F3" s="7" t="s">
        <v>276</v>
      </c>
      <c r="G3" s="7"/>
      <c r="H3" s="7"/>
      <c r="I3" s="7"/>
      <c r="J3" s="7"/>
      <c r="K3" s="7"/>
      <c r="L3" s="7"/>
      <c r="M3" s="127" t="s">
        <v>277</v>
      </c>
      <c r="N3" s="127"/>
      <c r="O3" s="127"/>
      <c r="P3" s="127"/>
      <c r="Q3" s="127"/>
      <c r="R3" s="127"/>
      <c r="S3" s="127"/>
      <c r="T3" s="7"/>
      <c r="U3" s="7"/>
    </row>
    <row r="4" spans="1:21" ht="15">
      <c r="A4" s="6" t="s">
        <v>278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6" t="s">
        <v>29</v>
      </c>
      <c r="N4" s="6"/>
      <c r="O4" s="6"/>
      <c r="P4" s="6"/>
      <c r="Q4" s="6"/>
      <c r="R4" s="6"/>
      <c r="S4" s="6"/>
      <c r="T4" s="7"/>
      <c r="U4" s="7"/>
    </row>
    <row r="5" spans="1:21" ht="15">
      <c r="A5" s="6" t="s">
        <v>279</v>
      </c>
      <c r="B5" s="6"/>
      <c r="C5" s="6"/>
      <c r="D5" s="7"/>
      <c r="E5" s="7"/>
      <c r="F5" s="7" t="s"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>
      <c r="A7" s="7"/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>
      <c r="A8" s="7"/>
      <c r="B8" s="4"/>
      <c r="C8" s="7"/>
      <c r="D8" s="7"/>
      <c r="E8" s="7"/>
      <c r="F8" s="7" t="s">
        <v>28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">
      <c r="A9" s="7"/>
      <c r="B9" s="4"/>
      <c r="C9" s="7"/>
      <c r="D9" s="7"/>
      <c r="E9" s="7"/>
      <c r="F9" s="8" t="s">
        <v>2</v>
      </c>
      <c r="G9" s="8"/>
      <c r="H9" s="8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>
      <c r="A10" s="7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>
      <c r="A11" s="7"/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>
      <c r="A12" s="7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N12" s="7"/>
      <c r="O12" s="7"/>
      <c r="P12" s="7" t="s">
        <v>3</v>
      </c>
      <c r="Q12" s="7"/>
      <c r="R12" s="7"/>
      <c r="S12" s="7"/>
      <c r="T12" s="7"/>
      <c r="U12" s="7"/>
    </row>
    <row r="13" spans="1:21" ht="15">
      <c r="A13" s="7"/>
      <c r="B13" s="4"/>
      <c r="C13" s="7"/>
      <c r="D13" s="7"/>
      <c r="E13" s="7"/>
      <c r="F13" s="7"/>
      <c r="G13" s="7"/>
      <c r="H13" s="7"/>
      <c r="I13" s="7"/>
      <c r="J13" s="7"/>
      <c r="K13" s="7"/>
      <c r="L13" s="7"/>
      <c r="N13" s="7"/>
      <c r="O13" s="7"/>
      <c r="P13" s="7" t="s">
        <v>288</v>
      </c>
      <c r="Q13" s="95"/>
      <c r="R13" s="95"/>
      <c r="S13" s="95"/>
      <c r="T13" s="7"/>
      <c r="U13" s="7"/>
    </row>
    <row r="14" spans="1:21" ht="15" customHeight="1">
      <c r="A14" s="7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135" t="s">
        <v>284</v>
      </c>
      <c r="Q14" s="135"/>
      <c r="R14" s="135"/>
      <c r="S14" s="135"/>
      <c r="T14" s="135"/>
      <c r="U14" s="135"/>
    </row>
    <row r="15" spans="1:21" ht="15">
      <c r="A15" s="7"/>
      <c r="B15" s="4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 t="s">
        <v>152</v>
      </c>
      <c r="Q15" s="7"/>
      <c r="R15" s="7"/>
      <c r="S15" s="7"/>
      <c r="T15" s="7"/>
      <c r="U15" s="7"/>
    </row>
    <row r="16" spans="1:21" ht="15">
      <c r="A16" s="7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 t="s">
        <v>233</v>
      </c>
      <c r="Q16" s="7"/>
      <c r="R16" s="7"/>
      <c r="S16" s="7"/>
      <c r="T16" s="7"/>
      <c r="U16" s="7"/>
    </row>
    <row r="17" spans="1:21" ht="15">
      <c r="A17" s="7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 t="s">
        <v>39</v>
      </c>
      <c r="Q17" s="24" t="s">
        <v>40</v>
      </c>
      <c r="R17" s="7"/>
      <c r="S17" s="7"/>
      <c r="T17" s="7"/>
      <c r="U17" s="7"/>
    </row>
    <row r="18" spans="1:21" ht="15">
      <c r="A18" s="7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 t="s">
        <v>1</v>
      </c>
      <c r="Q18" s="7">
        <v>28</v>
      </c>
      <c r="R18" s="7"/>
      <c r="S18" s="7"/>
      <c r="T18" s="7"/>
      <c r="U18" s="7"/>
    </row>
    <row r="19" spans="1:21" ht="15">
      <c r="A19" s="7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N19" s="7"/>
      <c r="O19" s="7"/>
      <c r="P19" s="7" t="s">
        <v>234</v>
      </c>
      <c r="Q19" s="7"/>
      <c r="R19" s="7"/>
      <c r="S19" s="7"/>
      <c r="T19" s="7"/>
      <c r="U19" s="7"/>
    </row>
    <row r="20" spans="1:21" ht="15">
      <c r="A20" s="7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">
      <c r="A21" s="7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24" customHeight="1">
      <c r="A22" s="128" t="s">
        <v>0</v>
      </c>
      <c r="B22" s="128" t="s">
        <v>4</v>
      </c>
      <c r="C22" s="128" t="s">
        <v>232</v>
      </c>
      <c r="D22" s="128" t="s">
        <v>11</v>
      </c>
      <c r="E22" s="128" t="s">
        <v>6</v>
      </c>
      <c r="F22" s="128" t="s">
        <v>7</v>
      </c>
      <c r="G22" s="128" t="s">
        <v>26</v>
      </c>
      <c r="H22" s="128" t="s">
        <v>16</v>
      </c>
      <c r="I22" s="128" t="s">
        <v>21</v>
      </c>
      <c r="J22" s="128" t="s">
        <v>8</v>
      </c>
      <c r="K22" s="128" t="s">
        <v>17</v>
      </c>
      <c r="L22" s="134" t="s">
        <v>9</v>
      </c>
      <c r="M22" s="134"/>
      <c r="N22" s="134"/>
      <c r="O22" s="134"/>
      <c r="P22" s="134"/>
      <c r="Q22" s="134"/>
      <c r="R22" s="134"/>
      <c r="S22" s="134"/>
      <c r="T22" s="128" t="s">
        <v>27</v>
      </c>
      <c r="U22" s="128" t="s">
        <v>14</v>
      </c>
    </row>
    <row r="23" spans="1:21" ht="28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8" t="s">
        <v>12</v>
      </c>
      <c r="M23" s="128" t="s">
        <v>13</v>
      </c>
      <c r="N23" s="134" t="s">
        <v>15</v>
      </c>
      <c r="O23" s="134"/>
      <c r="P23" s="134"/>
      <c r="Q23" s="128" t="s">
        <v>30</v>
      </c>
      <c r="R23" s="128" t="s">
        <v>31</v>
      </c>
      <c r="S23" s="128" t="s">
        <v>25</v>
      </c>
      <c r="T23" s="129"/>
      <c r="U23" s="129"/>
    </row>
    <row r="24" spans="1:21" ht="30" customHeight="1">
      <c r="A24" s="129"/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0" t="s">
        <v>18</v>
      </c>
      <c r="O24" s="10" t="s">
        <v>24</v>
      </c>
      <c r="P24" s="10" t="s">
        <v>19</v>
      </c>
      <c r="Q24" s="130"/>
      <c r="R24" s="130"/>
      <c r="S24" s="130"/>
      <c r="T24" s="130"/>
      <c r="U24" s="130"/>
    </row>
    <row r="25" spans="1:21" ht="42.75" customHeight="1">
      <c r="A25" s="9">
        <v>1</v>
      </c>
      <c r="B25" s="26" t="s">
        <v>157</v>
      </c>
      <c r="C25" s="26" t="s">
        <v>20</v>
      </c>
      <c r="D25" s="26" t="s">
        <v>42</v>
      </c>
      <c r="E25" s="26" t="s">
        <v>37</v>
      </c>
      <c r="F25" s="70" t="s">
        <v>43</v>
      </c>
      <c r="G25" s="71" t="s">
        <v>44</v>
      </c>
      <c r="H25" s="36">
        <f>5.31*17697</f>
        <v>93971.06999999999</v>
      </c>
      <c r="I25" s="36">
        <f>H25/72</f>
        <v>1305.15375</v>
      </c>
      <c r="J25" s="40">
        <v>5.4</v>
      </c>
      <c r="K25" s="37">
        <f>I25*J25</f>
        <v>7047.83025</v>
      </c>
      <c r="L25" s="37"/>
      <c r="M25" s="80"/>
      <c r="N25" s="71"/>
      <c r="O25" s="71"/>
      <c r="P25" s="37">
        <f>(17697*N25)/72*O25</f>
        <v>0</v>
      </c>
      <c r="Q25" s="37"/>
      <c r="R25" s="37"/>
      <c r="S25" s="37"/>
      <c r="T25" s="37">
        <f>K25*10%</f>
        <v>704.7830250000001</v>
      </c>
      <c r="U25" s="37">
        <f>K25+L25+M25+P25+Q25+R25+S25+T25</f>
        <v>7752.613275</v>
      </c>
    </row>
    <row r="26" spans="1:21" ht="45" customHeight="1">
      <c r="A26" s="9">
        <v>2</v>
      </c>
      <c r="B26" s="26" t="s">
        <v>158</v>
      </c>
      <c r="C26" s="26" t="s">
        <v>20</v>
      </c>
      <c r="D26" s="26" t="s">
        <v>96</v>
      </c>
      <c r="E26" s="27" t="s">
        <v>159</v>
      </c>
      <c r="F26" s="70" t="s">
        <v>160</v>
      </c>
      <c r="G26" s="71" t="s">
        <v>44</v>
      </c>
      <c r="H26" s="36">
        <f>4.84*17697</f>
        <v>85653.48</v>
      </c>
      <c r="I26" s="36">
        <f aca="true" t="shared" si="0" ref="I26:I41">H26/72</f>
        <v>1189.6316666666667</v>
      </c>
      <c r="J26" s="40">
        <v>8.6</v>
      </c>
      <c r="K26" s="37">
        <f aca="true" t="shared" si="1" ref="K26:K41">I26*J26</f>
        <v>10230.832333333334</v>
      </c>
      <c r="L26" s="37"/>
      <c r="M26" s="81"/>
      <c r="N26" s="71"/>
      <c r="O26" s="71"/>
      <c r="P26" s="37">
        <f aca="true" t="shared" si="2" ref="P26:P41">(17697*N26)/72*O26</f>
        <v>0</v>
      </c>
      <c r="Q26" s="37"/>
      <c r="R26" s="37"/>
      <c r="S26" s="37"/>
      <c r="T26" s="37">
        <f aca="true" t="shared" si="3" ref="T26:T41">K26*10%</f>
        <v>1023.0832333333334</v>
      </c>
      <c r="U26" s="37">
        <f aca="true" t="shared" si="4" ref="U26:U41">K26+L26+M26+P26+Q26+R26+S26+T26</f>
        <v>11253.915566666667</v>
      </c>
    </row>
    <row r="27" spans="1:21" ht="49.5" customHeight="1">
      <c r="A27" s="9">
        <v>3</v>
      </c>
      <c r="B27" s="26" t="s">
        <v>105</v>
      </c>
      <c r="C27" s="26" t="s">
        <v>20</v>
      </c>
      <c r="D27" s="60" t="s">
        <v>45</v>
      </c>
      <c r="E27" s="29" t="s">
        <v>46</v>
      </c>
      <c r="F27" s="70" t="s">
        <v>47</v>
      </c>
      <c r="G27" s="71" t="s">
        <v>44</v>
      </c>
      <c r="H27" s="37">
        <f>4.49*17697</f>
        <v>79459.53</v>
      </c>
      <c r="I27" s="36">
        <f t="shared" si="0"/>
        <v>1103.6045833333333</v>
      </c>
      <c r="J27" s="41">
        <v>6.8</v>
      </c>
      <c r="K27" s="37">
        <f t="shared" si="1"/>
        <v>7504.511166666666</v>
      </c>
      <c r="L27" s="82"/>
      <c r="M27" s="36"/>
      <c r="N27" s="85">
        <v>0.25</v>
      </c>
      <c r="O27" s="41">
        <v>6.8</v>
      </c>
      <c r="P27" s="37">
        <f t="shared" si="2"/>
        <v>417.8458333333333</v>
      </c>
      <c r="Q27" s="37"/>
      <c r="R27" s="37"/>
      <c r="S27" s="37"/>
      <c r="T27" s="37">
        <f t="shared" si="3"/>
        <v>750.4511166666666</v>
      </c>
      <c r="U27" s="37">
        <f t="shared" si="4"/>
        <v>8672.808116666667</v>
      </c>
    </row>
    <row r="28" spans="1:21" ht="50.25" customHeight="1">
      <c r="A28" s="9">
        <v>4</v>
      </c>
      <c r="B28" s="31" t="s">
        <v>161</v>
      </c>
      <c r="C28" s="26" t="s">
        <v>20</v>
      </c>
      <c r="D28" s="28" t="s">
        <v>106</v>
      </c>
      <c r="E28" s="29" t="s">
        <v>107</v>
      </c>
      <c r="F28" s="70" t="s">
        <v>48</v>
      </c>
      <c r="G28" s="71" t="s">
        <v>44</v>
      </c>
      <c r="H28" s="37">
        <f>4.4*17697</f>
        <v>77866.8</v>
      </c>
      <c r="I28" s="36">
        <f t="shared" si="0"/>
        <v>1081.4833333333333</v>
      </c>
      <c r="J28" s="71">
        <v>13.4</v>
      </c>
      <c r="K28" s="37">
        <f t="shared" si="1"/>
        <v>14491.876666666667</v>
      </c>
      <c r="L28" s="82"/>
      <c r="M28" s="36"/>
      <c r="N28" s="72"/>
      <c r="O28" s="71"/>
      <c r="P28" s="37">
        <f t="shared" si="2"/>
        <v>0</v>
      </c>
      <c r="Q28" s="37"/>
      <c r="R28" s="37"/>
      <c r="S28" s="37"/>
      <c r="T28" s="37">
        <f t="shared" si="3"/>
        <v>1449.1876666666667</v>
      </c>
      <c r="U28" s="37">
        <f t="shared" si="4"/>
        <v>15941.064333333334</v>
      </c>
    </row>
    <row r="29" spans="1:21" ht="49.5" customHeight="1">
      <c r="A29" s="9">
        <v>5</v>
      </c>
      <c r="B29" s="31" t="s">
        <v>177</v>
      </c>
      <c r="C29" s="26" t="s">
        <v>20</v>
      </c>
      <c r="D29" s="28" t="s">
        <v>121</v>
      </c>
      <c r="E29" s="29" t="s">
        <v>178</v>
      </c>
      <c r="F29" s="70" t="s">
        <v>179</v>
      </c>
      <c r="G29" s="71" t="s">
        <v>44</v>
      </c>
      <c r="H29" s="37">
        <f>4.84*17697</f>
        <v>85653.48</v>
      </c>
      <c r="I29" s="36">
        <f t="shared" si="0"/>
        <v>1189.6316666666667</v>
      </c>
      <c r="J29" s="71">
        <v>10.8</v>
      </c>
      <c r="K29" s="37">
        <f t="shared" si="1"/>
        <v>12848.022</v>
      </c>
      <c r="L29" s="82"/>
      <c r="M29" s="36"/>
      <c r="N29" s="72"/>
      <c r="O29" s="71"/>
      <c r="P29" s="37">
        <f t="shared" si="2"/>
        <v>0</v>
      </c>
      <c r="Q29" s="37"/>
      <c r="R29" s="37"/>
      <c r="S29" s="37"/>
      <c r="T29" s="37">
        <f t="shared" si="3"/>
        <v>1284.8022</v>
      </c>
      <c r="U29" s="37">
        <f t="shared" si="4"/>
        <v>14132.824200000001</v>
      </c>
    </row>
    <row r="30" spans="1:21" ht="64.5" customHeight="1">
      <c r="A30" s="9">
        <v>6</v>
      </c>
      <c r="B30" s="31" t="s">
        <v>180</v>
      </c>
      <c r="C30" s="26" t="s">
        <v>20</v>
      </c>
      <c r="D30" s="28" t="s">
        <v>170</v>
      </c>
      <c r="E30" s="29" t="s">
        <v>181</v>
      </c>
      <c r="F30" s="70" t="s">
        <v>182</v>
      </c>
      <c r="G30" s="71" t="s">
        <v>44</v>
      </c>
      <c r="H30" s="37">
        <f>4.49*17697</f>
        <v>79459.53</v>
      </c>
      <c r="I30" s="36">
        <f t="shared" si="0"/>
        <v>1103.6045833333333</v>
      </c>
      <c r="J30" s="71">
        <v>5.4</v>
      </c>
      <c r="K30" s="37">
        <f t="shared" si="1"/>
        <v>5959.46475</v>
      </c>
      <c r="L30" s="82"/>
      <c r="M30" s="36"/>
      <c r="N30" s="72"/>
      <c r="O30" s="71"/>
      <c r="P30" s="37">
        <f t="shared" si="2"/>
        <v>0</v>
      </c>
      <c r="Q30" s="37"/>
      <c r="R30" s="37"/>
      <c r="S30" s="37"/>
      <c r="T30" s="37">
        <f t="shared" si="3"/>
        <v>595.9464750000001</v>
      </c>
      <c r="U30" s="37">
        <f t="shared" si="4"/>
        <v>6555.411225</v>
      </c>
    </row>
    <row r="31" spans="1:21" ht="49.5" customHeight="1">
      <c r="A31" s="9">
        <v>7</v>
      </c>
      <c r="B31" s="31" t="s">
        <v>188</v>
      </c>
      <c r="C31" s="26" t="s">
        <v>20</v>
      </c>
      <c r="D31" s="28" t="s">
        <v>189</v>
      </c>
      <c r="E31" s="29" t="s">
        <v>190</v>
      </c>
      <c r="F31" s="70" t="s">
        <v>191</v>
      </c>
      <c r="G31" s="71" t="s">
        <v>44</v>
      </c>
      <c r="H31" s="38">
        <f>5.03*17697</f>
        <v>89015.91</v>
      </c>
      <c r="I31" s="36">
        <f t="shared" si="0"/>
        <v>1236.3320833333335</v>
      </c>
      <c r="J31" s="42">
        <v>22</v>
      </c>
      <c r="K31" s="37">
        <f t="shared" si="1"/>
        <v>27199.305833333336</v>
      </c>
      <c r="L31" s="83">
        <v>4424</v>
      </c>
      <c r="M31" s="36"/>
      <c r="N31" s="72"/>
      <c r="O31" s="42"/>
      <c r="P31" s="37">
        <f t="shared" si="2"/>
        <v>0</v>
      </c>
      <c r="Q31" s="38"/>
      <c r="R31" s="38"/>
      <c r="S31" s="38"/>
      <c r="T31" s="37">
        <f t="shared" si="3"/>
        <v>2719.9305833333337</v>
      </c>
      <c r="U31" s="37">
        <f t="shared" si="4"/>
        <v>34343.23641666667</v>
      </c>
    </row>
    <row r="32" spans="1:21" ht="62.25" customHeight="1">
      <c r="A32" s="9">
        <v>8</v>
      </c>
      <c r="B32" s="31" t="s">
        <v>127</v>
      </c>
      <c r="C32" s="26" t="s">
        <v>20</v>
      </c>
      <c r="D32" s="28" t="s">
        <v>61</v>
      </c>
      <c r="E32" s="29" t="s">
        <v>62</v>
      </c>
      <c r="F32" s="42" t="s">
        <v>60</v>
      </c>
      <c r="G32" s="71" t="s">
        <v>44</v>
      </c>
      <c r="H32" s="38">
        <f>5.21*17697</f>
        <v>92201.37</v>
      </c>
      <c r="I32" s="36">
        <f t="shared" si="0"/>
        <v>1280.5745833333333</v>
      </c>
      <c r="J32" s="42">
        <v>6.8</v>
      </c>
      <c r="K32" s="37">
        <f t="shared" si="1"/>
        <v>8707.907166666666</v>
      </c>
      <c r="L32" s="83"/>
      <c r="M32" s="36"/>
      <c r="N32" s="84">
        <v>0.25</v>
      </c>
      <c r="O32" s="42">
        <v>6.8</v>
      </c>
      <c r="P32" s="37">
        <f t="shared" si="2"/>
        <v>417.8458333333333</v>
      </c>
      <c r="Q32" s="38"/>
      <c r="R32" s="38"/>
      <c r="S32" s="38"/>
      <c r="T32" s="37">
        <f t="shared" si="3"/>
        <v>870.7907166666666</v>
      </c>
      <c r="U32" s="37">
        <f t="shared" si="4"/>
        <v>9996.543716666665</v>
      </c>
    </row>
    <row r="33" spans="1:21" ht="60.75" customHeight="1">
      <c r="A33" s="9">
        <v>9</v>
      </c>
      <c r="B33" s="31" t="s">
        <v>193</v>
      </c>
      <c r="C33" s="26" t="s">
        <v>20</v>
      </c>
      <c r="D33" s="28" t="s">
        <v>67</v>
      </c>
      <c r="E33" s="29" t="s">
        <v>194</v>
      </c>
      <c r="F33" s="70" t="s">
        <v>195</v>
      </c>
      <c r="G33" s="71" t="s">
        <v>44</v>
      </c>
      <c r="H33" s="38">
        <f>5.03*17697</f>
        <v>89015.91</v>
      </c>
      <c r="I33" s="36">
        <f t="shared" si="0"/>
        <v>1236.3320833333335</v>
      </c>
      <c r="J33" s="42">
        <v>5.4</v>
      </c>
      <c r="K33" s="37">
        <f t="shared" si="1"/>
        <v>6676.193250000001</v>
      </c>
      <c r="L33" s="83"/>
      <c r="M33" s="36"/>
      <c r="N33" s="73"/>
      <c r="O33" s="42"/>
      <c r="P33" s="37">
        <f t="shared" si="2"/>
        <v>0</v>
      </c>
      <c r="Q33" s="38"/>
      <c r="R33" s="38"/>
      <c r="S33" s="38"/>
      <c r="T33" s="37">
        <f t="shared" si="3"/>
        <v>667.6193250000001</v>
      </c>
      <c r="U33" s="37">
        <f t="shared" si="4"/>
        <v>7343.812575000002</v>
      </c>
    </row>
    <row r="34" spans="1:21" ht="60.75" customHeight="1">
      <c r="A34" s="9">
        <v>10</v>
      </c>
      <c r="B34" s="31" t="s">
        <v>35</v>
      </c>
      <c r="C34" s="26" t="s">
        <v>20</v>
      </c>
      <c r="D34" s="28" t="s">
        <v>67</v>
      </c>
      <c r="E34" s="29" t="s">
        <v>68</v>
      </c>
      <c r="F34" s="70" t="s">
        <v>66</v>
      </c>
      <c r="G34" s="42" t="s">
        <v>69</v>
      </c>
      <c r="H34" s="38">
        <f>4.49*17697</f>
        <v>79459.53</v>
      </c>
      <c r="I34" s="36">
        <f t="shared" si="0"/>
        <v>1103.6045833333333</v>
      </c>
      <c r="J34" s="42">
        <v>5.4</v>
      </c>
      <c r="K34" s="37">
        <f t="shared" si="1"/>
        <v>5959.46475</v>
      </c>
      <c r="L34" s="83"/>
      <c r="M34" s="36"/>
      <c r="N34" s="84">
        <v>0.2</v>
      </c>
      <c r="O34" s="42">
        <v>5.4</v>
      </c>
      <c r="P34" s="37">
        <f t="shared" si="2"/>
        <v>265.455</v>
      </c>
      <c r="Q34" s="38"/>
      <c r="R34" s="38"/>
      <c r="S34" s="38"/>
      <c r="T34" s="37">
        <f t="shared" si="3"/>
        <v>595.9464750000001</v>
      </c>
      <c r="U34" s="37">
        <f t="shared" si="4"/>
        <v>6820.866225</v>
      </c>
    </row>
    <row r="35" spans="1:21" ht="75" customHeight="1">
      <c r="A35" s="9">
        <v>11</v>
      </c>
      <c r="B35" s="31" t="s">
        <v>196</v>
      </c>
      <c r="C35" s="26" t="s">
        <v>20</v>
      </c>
      <c r="D35" s="28" t="s">
        <v>73</v>
      </c>
      <c r="E35" s="29" t="s">
        <v>74</v>
      </c>
      <c r="F35" s="70" t="s">
        <v>75</v>
      </c>
      <c r="G35" s="42" t="s">
        <v>69</v>
      </c>
      <c r="H35" s="38">
        <f>4.84*17697</f>
        <v>85653.48</v>
      </c>
      <c r="I35" s="36">
        <f t="shared" si="0"/>
        <v>1189.6316666666667</v>
      </c>
      <c r="J35" s="42">
        <v>3.9</v>
      </c>
      <c r="K35" s="37">
        <f t="shared" si="1"/>
        <v>4639.5635</v>
      </c>
      <c r="L35" s="83"/>
      <c r="M35" s="36"/>
      <c r="N35" s="73"/>
      <c r="O35" s="42"/>
      <c r="P35" s="37">
        <f t="shared" si="2"/>
        <v>0</v>
      </c>
      <c r="Q35" s="38"/>
      <c r="R35" s="38"/>
      <c r="S35" s="38"/>
      <c r="T35" s="37">
        <f t="shared" si="3"/>
        <v>463.95635000000004</v>
      </c>
      <c r="U35" s="37">
        <f t="shared" si="4"/>
        <v>5103.519850000001</v>
      </c>
    </row>
    <row r="36" spans="1:21" ht="50.25" customHeight="1">
      <c r="A36" s="9">
        <v>12</v>
      </c>
      <c r="B36" s="31" t="s">
        <v>198</v>
      </c>
      <c r="C36" s="26" t="s">
        <v>20</v>
      </c>
      <c r="D36" s="28" t="s">
        <v>76</v>
      </c>
      <c r="E36" s="29" t="s">
        <v>199</v>
      </c>
      <c r="F36" s="70" t="s">
        <v>172</v>
      </c>
      <c r="G36" s="42" t="s">
        <v>69</v>
      </c>
      <c r="H36" s="38">
        <f>4.84*17697</f>
        <v>85653.48</v>
      </c>
      <c r="I36" s="36">
        <f t="shared" si="0"/>
        <v>1189.6316666666667</v>
      </c>
      <c r="J36" s="42">
        <v>12.2</v>
      </c>
      <c r="K36" s="37">
        <f t="shared" si="1"/>
        <v>14513.506333333333</v>
      </c>
      <c r="L36" s="38"/>
      <c r="M36" s="77"/>
      <c r="N36" s="42"/>
      <c r="O36" s="42"/>
      <c r="P36" s="37">
        <f t="shared" si="2"/>
        <v>0</v>
      </c>
      <c r="Q36" s="38"/>
      <c r="R36" s="38"/>
      <c r="S36" s="38"/>
      <c r="T36" s="37">
        <f t="shared" si="3"/>
        <v>1451.3506333333335</v>
      </c>
      <c r="U36" s="37">
        <f t="shared" si="4"/>
        <v>15964.856966666666</v>
      </c>
    </row>
    <row r="37" spans="1:21" ht="50.25" customHeight="1">
      <c r="A37" s="9">
        <v>13</v>
      </c>
      <c r="B37" s="31" t="s">
        <v>200</v>
      </c>
      <c r="C37" s="26" t="s">
        <v>20</v>
      </c>
      <c r="D37" s="28" t="s">
        <v>132</v>
      </c>
      <c r="E37" s="29" t="s">
        <v>201</v>
      </c>
      <c r="F37" s="70" t="s">
        <v>202</v>
      </c>
      <c r="G37" s="42" t="s">
        <v>69</v>
      </c>
      <c r="H37" s="38">
        <f>5.31*17697</f>
        <v>93971.06999999999</v>
      </c>
      <c r="I37" s="36">
        <f t="shared" si="0"/>
        <v>1305.15375</v>
      </c>
      <c r="J37" s="42">
        <v>8.7</v>
      </c>
      <c r="K37" s="37">
        <f t="shared" si="1"/>
        <v>11354.837624999998</v>
      </c>
      <c r="L37" s="38"/>
      <c r="M37" s="77"/>
      <c r="N37" s="42"/>
      <c r="O37" s="42"/>
      <c r="P37" s="37">
        <f t="shared" si="2"/>
        <v>0</v>
      </c>
      <c r="Q37" s="38"/>
      <c r="R37" s="38"/>
      <c r="S37" s="38"/>
      <c r="T37" s="37">
        <f t="shared" si="3"/>
        <v>1135.4837624999998</v>
      </c>
      <c r="U37" s="37">
        <f t="shared" si="4"/>
        <v>12490.321387499998</v>
      </c>
    </row>
    <row r="38" spans="1:21" ht="33.75" customHeight="1">
      <c r="A38" s="9">
        <v>14</v>
      </c>
      <c r="B38" s="31" t="s">
        <v>79</v>
      </c>
      <c r="C38" s="26" t="s">
        <v>20</v>
      </c>
      <c r="D38" s="28" t="s">
        <v>81</v>
      </c>
      <c r="E38" s="29" t="s">
        <v>82</v>
      </c>
      <c r="F38" s="70" t="s">
        <v>80</v>
      </c>
      <c r="G38" s="42" t="s">
        <v>69</v>
      </c>
      <c r="H38" s="38">
        <f>5.12*17697</f>
        <v>90608.64</v>
      </c>
      <c r="I38" s="36">
        <f t="shared" si="0"/>
        <v>1258.4533333333334</v>
      </c>
      <c r="J38" s="42">
        <v>7</v>
      </c>
      <c r="K38" s="37">
        <f t="shared" si="1"/>
        <v>8809.173333333334</v>
      </c>
      <c r="L38" s="38"/>
      <c r="M38" s="38"/>
      <c r="N38" s="42"/>
      <c r="O38" s="42"/>
      <c r="P38" s="37">
        <f t="shared" si="2"/>
        <v>0</v>
      </c>
      <c r="Q38" s="38"/>
      <c r="R38" s="38"/>
      <c r="S38" s="38"/>
      <c r="T38" s="37">
        <f t="shared" si="3"/>
        <v>880.9173333333334</v>
      </c>
      <c r="U38" s="37">
        <f t="shared" si="4"/>
        <v>9690.090666666667</v>
      </c>
    </row>
    <row r="39" spans="1:21" ht="45">
      <c r="A39" s="9">
        <v>15</v>
      </c>
      <c r="B39" s="30" t="s">
        <v>203</v>
      </c>
      <c r="C39" s="26" t="s">
        <v>20</v>
      </c>
      <c r="D39" s="28" t="s">
        <v>132</v>
      </c>
      <c r="E39" s="29" t="s">
        <v>204</v>
      </c>
      <c r="F39" s="70" t="s">
        <v>205</v>
      </c>
      <c r="G39" s="42" t="s">
        <v>69</v>
      </c>
      <c r="H39" s="38">
        <f>5.31*17697</f>
        <v>93971.06999999999</v>
      </c>
      <c r="I39" s="36">
        <f t="shared" si="0"/>
        <v>1305.15375</v>
      </c>
      <c r="J39" s="42">
        <v>8</v>
      </c>
      <c r="K39" s="37">
        <f t="shared" si="1"/>
        <v>10441.23</v>
      </c>
      <c r="L39" s="38"/>
      <c r="M39" s="38"/>
      <c r="N39" s="90">
        <v>0.25</v>
      </c>
      <c r="O39" s="42">
        <v>5.4</v>
      </c>
      <c r="P39" s="37">
        <f t="shared" si="2"/>
        <v>331.81875</v>
      </c>
      <c r="Q39" s="38"/>
      <c r="R39" s="38"/>
      <c r="S39" s="38"/>
      <c r="T39" s="37">
        <f t="shared" si="3"/>
        <v>1044.123</v>
      </c>
      <c r="U39" s="37">
        <f t="shared" si="4"/>
        <v>11817.17175</v>
      </c>
    </row>
    <row r="40" spans="1:21" ht="15">
      <c r="A40" s="9">
        <v>16</v>
      </c>
      <c r="B40" s="30" t="s">
        <v>83</v>
      </c>
      <c r="C40" s="26" t="s">
        <v>20</v>
      </c>
      <c r="D40" s="28"/>
      <c r="E40" s="29"/>
      <c r="F40" s="70" t="s">
        <v>144</v>
      </c>
      <c r="G40" s="42" t="s">
        <v>69</v>
      </c>
      <c r="H40" s="38">
        <f>4.84*17697</f>
        <v>85653.48</v>
      </c>
      <c r="I40" s="36">
        <f t="shared" si="0"/>
        <v>1189.6316666666667</v>
      </c>
      <c r="J40" s="42">
        <v>1.8</v>
      </c>
      <c r="K40" s="37">
        <f t="shared" si="1"/>
        <v>2141.337</v>
      </c>
      <c r="L40" s="38"/>
      <c r="M40" s="38"/>
      <c r="N40" s="42"/>
      <c r="O40" s="42"/>
      <c r="P40" s="37">
        <f t="shared" si="2"/>
        <v>0</v>
      </c>
      <c r="Q40" s="38"/>
      <c r="R40" s="38"/>
      <c r="S40" s="38"/>
      <c r="T40" s="37">
        <f t="shared" si="3"/>
        <v>214.1337</v>
      </c>
      <c r="U40" s="37">
        <f t="shared" si="4"/>
        <v>2355.4707</v>
      </c>
    </row>
    <row r="41" spans="1:21" ht="15">
      <c r="A41" s="9">
        <v>17</v>
      </c>
      <c r="B41" s="30" t="s">
        <v>84</v>
      </c>
      <c r="C41" s="26" t="s">
        <v>20</v>
      </c>
      <c r="D41" s="28"/>
      <c r="E41" s="29"/>
      <c r="F41" s="70" t="s">
        <v>144</v>
      </c>
      <c r="G41" s="42" t="s">
        <v>69</v>
      </c>
      <c r="H41" s="38">
        <f>4.84*17697</f>
        <v>85653.48</v>
      </c>
      <c r="I41" s="36">
        <f t="shared" si="0"/>
        <v>1189.6316666666667</v>
      </c>
      <c r="J41" s="42">
        <v>10</v>
      </c>
      <c r="K41" s="37">
        <f t="shared" si="1"/>
        <v>11896.316666666666</v>
      </c>
      <c r="L41" s="38"/>
      <c r="M41" s="38"/>
      <c r="N41" s="42"/>
      <c r="O41" s="42"/>
      <c r="P41" s="37">
        <f t="shared" si="2"/>
        <v>0</v>
      </c>
      <c r="Q41" s="38"/>
      <c r="R41" s="38"/>
      <c r="S41" s="38"/>
      <c r="T41" s="37">
        <f t="shared" si="3"/>
        <v>1189.6316666666667</v>
      </c>
      <c r="U41" s="37">
        <f t="shared" si="4"/>
        <v>13085.948333333332</v>
      </c>
    </row>
    <row r="42" spans="1:21" ht="15">
      <c r="A42" s="9"/>
      <c r="B42" s="66"/>
      <c r="C42" s="67"/>
      <c r="D42" s="67"/>
      <c r="E42" s="67"/>
      <c r="F42" s="74"/>
      <c r="G42" s="75"/>
      <c r="H42" s="39"/>
      <c r="I42" s="39"/>
      <c r="J42" s="86">
        <f>SUM(J25:J41)</f>
        <v>141.60000000000002</v>
      </c>
      <c r="K42" s="53">
        <f>SUM(K25:K41)</f>
        <v>170421.37262500002</v>
      </c>
      <c r="L42" s="53">
        <f aca="true" t="shared" si="5" ref="L42:U42">SUM(L25:L41)</f>
        <v>4424</v>
      </c>
      <c r="M42" s="53">
        <f t="shared" si="5"/>
        <v>0</v>
      </c>
      <c r="N42" s="53">
        <f t="shared" si="5"/>
        <v>0.95</v>
      </c>
      <c r="O42" s="53">
        <f t="shared" si="5"/>
        <v>24.4</v>
      </c>
      <c r="P42" s="53">
        <f t="shared" si="5"/>
        <v>1432.9654166666664</v>
      </c>
      <c r="Q42" s="53">
        <f t="shared" si="5"/>
        <v>0</v>
      </c>
      <c r="R42" s="53">
        <f t="shared" si="5"/>
        <v>0</v>
      </c>
      <c r="S42" s="53">
        <f t="shared" si="5"/>
        <v>0</v>
      </c>
      <c r="T42" s="53">
        <f t="shared" si="5"/>
        <v>17042.1372625</v>
      </c>
      <c r="U42" s="53">
        <f t="shared" si="5"/>
        <v>193320.4753041667</v>
      </c>
    </row>
    <row r="43" spans="1:21" ht="60.75" customHeight="1">
      <c r="A43" s="9">
        <v>18</v>
      </c>
      <c r="B43" s="60" t="s">
        <v>210</v>
      </c>
      <c r="C43" s="60" t="s">
        <v>20</v>
      </c>
      <c r="D43" s="28" t="s">
        <v>219</v>
      </c>
      <c r="E43" s="29" t="s">
        <v>220</v>
      </c>
      <c r="F43" s="70" t="s">
        <v>221</v>
      </c>
      <c r="G43" s="42" t="s">
        <v>69</v>
      </c>
      <c r="H43" s="38">
        <f>5.21*17697</f>
        <v>92201.37</v>
      </c>
      <c r="I43" s="38">
        <f>H43/72</f>
        <v>1280.5745833333333</v>
      </c>
      <c r="J43" s="42">
        <v>1.8</v>
      </c>
      <c r="K43" s="37">
        <f>I43*J43</f>
        <v>2305.03425</v>
      </c>
      <c r="L43" s="82"/>
      <c r="M43" s="36"/>
      <c r="N43" s="72"/>
      <c r="O43" s="71"/>
      <c r="P43" s="37"/>
      <c r="Q43" s="37"/>
      <c r="R43" s="37"/>
      <c r="S43" s="37"/>
      <c r="T43" s="37">
        <f>K43*10%</f>
        <v>230.50342500000002</v>
      </c>
      <c r="U43" s="37">
        <f>K43+L43+M43+P43+Q43+R43+S43+T43</f>
        <v>2535.537675</v>
      </c>
    </row>
    <row r="44" spans="1:21" ht="54" customHeight="1">
      <c r="A44" s="9">
        <v>19</v>
      </c>
      <c r="B44" s="60" t="s">
        <v>210</v>
      </c>
      <c r="C44" s="60" t="s">
        <v>20</v>
      </c>
      <c r="D44" s="28" t="s">
        <v>217</v>
      </c>
      <c r="E44" s="29" t="s">
        <v>218</v>
      </c>
      <c r="F44" s="70" t="s">
        <v>104</v>
      </c>
      <c r="G44" s="42" t="s">
        <v>69</v>
      </c>
      <c r="H44" s="38">
        <f>5.31*17697</f>
        <v>93971.06999999999</v>
      </c>
      <c r="I44" s="38">
        <f aca="true" t="shared" si="6" ref="I44:I53">H44/72</f>
        <v>1305.15375</v>
      </c>
      <c r="J44" s="42">
        <v>1.8</v>
      </c>
      <c r="K44" s="37">
        <f aca="true" t="shared" si="7" ref="K44:K53">I44*J44</f>
        <v>2349.27675</v>
      </c>
      <c r="L44" s="38"/>
      <c r="M44" s="38"/>
      <c r="N44" s="42"/>
      <c r="O44" s="42"/>
      <c r="P44" s="38"/>
      <c r="Q44" s="38"/>
      <c r="R44" s="38"/>
      <c r="S44" s="38"/>
      <c r="T44" s="37">
        <f aca="true" t="shared" si="8" ref="T44:T53">K44*10%</f>
        <v>234.92767500000002</v>
      </c>
      <c r="U44" s="37">
        <f aca="true" t="shared" si="9" ref="U44:U53">K44+L44+M44+P44+Q44+R44+S44+T44</f>
        <v>2584.204425</v>
      </c>
    </row>
    <row r="45" spans="1:21" ht="46.5" customHeight="1">
      <c r="A45" s="9">
        <v>20</v>
      </c>
      <c r="B45" s="60" t="s">
        <v>210</v>
      </c>
      <c r="C45" s="26" t="s">
        <v>20</v>
      </c>
      <c r="D45" s="28" t="s">
        <v>132</v>
      </c>
      <c r="E45" s="29" t="s">
        <v>201</v>
      </c>
      <c r="F45" s="70" t="s">
        <v>202</v>
      </c>
      <c r="G45" s="42" t="s">
        <v>69</v>
      </c>
      <c r="H45" s="38">
        <f>5.31*17697</f>
        <v>93971.06999999999</v>
      </c>
      <c r="I45" s="38">
        <f t="shared" si="6"/>
        <v>1305.15375</v>
      </c>
      <c r="J45" s="42">
        <v>6.6</v>
      </c>
      <c r="K45" s="37">
        <f t="shared" si="7"/>
        <v>8614.014749999998</v>
      </c>
      <c r="L45" s="38"/>
      <c r="M45" s="77"/>
      <c r="N45" s="42"/>
      <c r="O45" s="42"/>
      <c r="P45" s="38"/>
      <c r="Q45" s="38"/>
      <c r="R45" s="38"/>
      <c r="S45" s="38"/>
      <c r="T45" s="37">
        <f t="shared" si="8"/>
        <v>861.4014749999999</v>
      </c>
      <c r="U45" s="37">
        <f t="shared" si="9"/>
        <v>9475.416224999999</v>
      </c>
    </row>
    <row r="46" spans="1:21" ht="45" customHeight="1">
      <c r="A46" s="9">
        <v>21</v>
      </c>
      <c r="B46" s="60" t="s">
        <v>210</v>
      </c>
      <c r="C46" s="26" t="s">
        <v>20</v>
      </c>
      <c r="D46" s="60" t="s">
        <v>132</v>
      </c>
      <c r="E46" s="60" t="s">
        <v>204</v>
      </c>
      <c r="F46" s="42" t="s">
        <v>205</v>
      </c>
      <c r="G46" s="42" t="s">
        <v>69</v>
      </c>
      <c r="H46" s="38">
        <f>5.31*17697</f>
        <v>93971.06999999999</v>
      </c>
      <c r="I46" s="38">
        <f t="shared" si="6"/>
        <v>1305.15375</v>
      </c>
      <c r="J46" s="71">
        <v>6.8</v>
      </c>
      <c r="K46" s="37">
        <f t="shared" si="7"/>
        <v>8875.0455</v>
      </c>
      <c r="L46" s="38"/>
      <c r="M46" s="38"/>
      <c r="N46" s="42"/>
      <c r="O46" s="42"/>
      <c r="P46" s="38"/>
      <c r="Q46" s="38"/>
      <c r="R46" s="38"/>
      <c r="S46" s="38"/>
      <c r="T46" s="37">
        <f t="shared" si="8"/>
        <v>887.5045500000001</v>
      </c>
      <c r="U46" s="37">
        <f t="shared" si="9"/>
        <v>9762.55005</v>
      </c>
    </row>
    <row r="47" spans="1:21" ht="60">
      <c r="A47" s="9">
        <v>22</v>
      </c>
      <c r="B47" s="60" t="s">
        <v>210</v>
      </c>
      <c r="C47" s="26" t="s">
        <v>20</v>
      </c>
      <c r="D47" s="28" t="s">
        <v>163</v>
      </c>
      <c r="E47" s="29" t="s">
        <v>186</v>
      </c>
      <c r="F47" s="70" t="s">
        <v>187</v>
      </c>
      <c r="G47" s="71" t="s">
        <v>44</v>
      </c>
      <c r="H47" s="38">
        <f>4.66*17697</f>
        <v>82468.02</v>
      </c>
      <c r="I47" s="38">
        <f t="shared" si="6"/>
        <v>1145.3891666666668</v>
      </c>
      <c r="J47" s="42">
        <v>2.4</v>
      </c>
      <c r="K47" s="37">
        <f t="shared" si="7"/>
        <v>2748.934</v>
      </c>
      <c r="L47" s="38"/>
      <c r="M47" s="38"/>
      <c r="N47" s="42"/>
      <c r="O47" s="42"/>
      <c r="P47" s="38"/>
      <c r="Q47" s="38"/>
      <c r="R47" s="38"/>
      <c r="S47" s="38"/>
      <c r="T47" s="37">
        <f t="shared" si="8"/>
        <v>274.89340000000004</v>
      </c>
      <c r="U47" s="37">
        <f t="shared" si="9"/>
        <v>3023.8274</v>
      </c>
    </row>
    <row r="48" spans="1:21" ht="48" customHeight="1">
      <c r="A48" s="9">
        <v>23</v>
      </c>
      <c r="B48" s="60" t="s">
        <v>210</v>
      </c>
      <c r="C48" s="26" t="s">
        <v>20</v>
      </c>
      <c r="D48" s="60" t="s">
        <v>189</v>
      </c>
      <c r="E48" s="60" t="s">
        <v>190</v>
      </c>
      <c r="F48" s="42" t="s">
        <v>191</v>
      </c>
      <c r="G48" s="71" t="s">
        <v>44</v>
      </c>
      <c r="H48" s="38">
        <f>5.03*17697</f>
        <v>89015.91</v>
      </c>
      <c r="I48" s="38">
        <f t="shared" si="6"/>
        <v>1236.3320833333335</v>
      </c>
      <c r="J48" s="42">
        <v>2.4</v>
      </c>
      <c r="K48" s="37">
        <f t="shared" si="7"/>
        <v>2967.197</v>
      </c>
      <c r="L48" s="78"/>
      <c r="M48" s="78"/>
      <c r="N48" s="61"/>
      <c r="O48" s="61"/>
      <c r="P48" s="78"/>
      <c r="Q48" s="78"/>
      <c r="R48" s="78"/>
      <c r="S48" s="78"/>
      <c r="T48" s="37">
        <f t="shared" si="8"/>
        <v>296.71970000000005</v>
      </c>
      <c r="U48" s="37">
        <f t="shared" si="9"/>
        <v>3263.9167</v>
      </c>
    </row>
    <row r="49" spans="1:21" ht="41.25" customHeight="1">
      <c r="A49" s="9">
        <v>24</v>
      </c>
      <c r="B49" s="60" t="s">
        <v>210</v>
      </c>
      <c r="C49" s="26" t="s">
        <v>20</v>
      </c>
      <c r="D49" s="26" t="s">
        <v>235</v>
      </c>
      <c r="E49" s="26" t="s">
        <v>62</v>
      </c>
      <c r="F49" s="61" t="s">
        <v>236</v>
      </c>
      <c r="G49" s="71" t="s">
        <v>44</v>
      </c>
      <c r="H49" s="78">
        <f>5.21*17697</f>
        <v>92201.37</v>
      </c>
      <c r="I49" s="38">
        <f t="shared" si="6"/>
        <v>1280.5745833333333</v>
      </c>
      <c r="J49" s="61">
        <v>3.3</v>
      </c>
      <c r="K49" s="37">
        <f t="shared" si="7"/>
        <v>4225.896124999999</v>
      </c>
      <c r="L49" s="78"/>
      <c r="M49" s="78"/>
      <c r="N49" s="61"/>
      <c r="O49" s="61"/>
      <c r="P49" s="78"/>
      <c r="Q49" s="78"/>
      <c r="R49" s="78"/>
      <c r="S49" s="78"/>
      <c r="T49" s="37">
        <f t="shared" si="8"/>
        <v>422.58961249999993</v>
      </c>
      <c r="U49" s="37">
        <f t="shared" si="9"/>
        <v>4648.485737499999</v>
      </c>
    </row>
    <row r="50" spans="1:21" ht="52.5" customHeight="1">
      <c r="A50" s="9">
        <v>25</v>
      </c>
      <c r="B50" s="60" t="s">
        <v>210</v>
      </c>
      <c r="C50" s="60" t="s">
        <v>20</v>
      </c>
      <c r="D50" s="60" t="s">
        <v>224</v>
      </c>
      <c r="E50" s="60" t="s">
        <v>225</v>
      </c>
      <c r="F50" s="42" t="s">
        <v>226</v>
      </c>
      <c r="G50" s="42" t="s">
        <v>69</v>
      </c>
      <c r="H50" s="38">
        <f>5.31*17697</f>
        <v>93971.06999999999</v>
      </c>
      <c r="I50" s="38">
        <f t="shared" si="6"/>
        <v>1305.15375</v>
      </c>
      <c r="J50" s="42">
        <v>7.2</v>
      </c>
      <c r="K50" s="37">
        <f t="shared" si="7"/>
        <v>9397.107</v>
      </c>
      <c r="L50" s="38"/>
      <c r="M50" s="38"/>
      <c r="N50" s="42"/>
      <c r="O50" s="42"/>
      <c r="P50" s="38"/>
      <c r="Q50" s="38"/>
      <c r="R50" s="38"/>
      <c r="S50" s="38"/>
      <c r="T50" s="37">
        <f t="shared" si="8"/>
        <v>939.7107000000001</v>
      </c>
      <c r="U50" s="37">
        <f t="shared" si="9"/>
        <v>10336.8177</v>
      </c>
    </row>
    <row r="51" spans="1:21" ht="30">
      <c r="A51" s="9">
        <v>26</v>
      </c>
      <c r="B51" s="60" t="s">
        <v>210</v>
      </c>
      <c r="C51" s="26" t="s">
        <v>20</v>
      </c>
      <c r="D51" s="26" t="s">
        <v>109</v>
      </c>
      <c r="E51" s="26" t="s">
        <v>110</v>
      </c>
      <c r="F51" s="70" t="s">
        <v>47</v>
      </c>
      <c r="G51" s="71" t="s">
        <v>69</v>
      </c>
      <c r="H51" s="38">
        <f>4.49*17697</f>
        <v>79459.53</v>
      </c>
      <c r="I51" s="38">
        <f t="shared" si="6"/>
        <v>1103.6045833333333</v>
      </c>
      <c r="J51" s="42">
        <v>7.2</v>
      </c>
      <c r="K51" s="37">
        <f t="shared" si="7"/>
        <v>7945.9529999999995</v>
      </c>
      <c r="L51" s="38"/>
      <c r="M51" s="38"/>
      <c r="N51" s="42"/>
      <c r="O51" s="42"/>
      <c r="P51" s="38"/>
      <c r="Q51" s="38"/>
      <c r="R51" s="38"/>
      <c r="S51" s="38"/>
      <c r="T51" s="37">
        <f t="shared" si="8"/>
        <v>794.5953</v>
      </c>
      <c r="U51" s="37">
        <f t="shared" si="9"/>
        <v>8740.548299999999</v>
      </c>
    </row>
    <row r="52" spans="1:21" ht="43.5" customHeight="1">
      <c r="A52" s="9">
        <v>27</v>
      </c>
      <c r="B52" s="60" t="s">
        <v>210</v>
      </c>
      <c r="C52" s="26" t="s">
        <v>20</v>
      </c>
      <c r="D52" s="26" t="s">
        <v>237</v>
      </c>
      <c r="E52" s="26" t="s">
        <v>89</v>
      </c>
      <c r="F52" s="61" t="s">
        <v>48</v>
      </c>
      <c r="G52" s="61" t="s">
        <v>69</v>
      </c>
      <c r="H52" s="78">
        <f>4.4*17697</f>
        <v>77866.8</v>
      </c>
      <c r="I52" s="38">
        <f t="shared" si="6"/>
        <v>1081.4833333333333</v>
      </c>
      <c r="J52" s="61">
        <v>3.2</v>
      </c>
      <c r="K52" s="37">
        <f t="shared" si="7"/>
        <v>3460.746666666667</v>
      </c>
      <c r="L52" s="78"/>
      <c r="M52" s="78"/>
      <c r="N52" s="61"/>
      <c r="O52" s="61"/>
      <c r="P52" s="78"/>
      <c r="Q52" s="78"/>
      <c r="R52" s="78"/>
      <c r="S52" s="78"/>
      <c r="T52" s="37">
        <f t="shared" si="8"/>
        <v>346.0746666666667</v>
      </c>
      <c r="U52" s="37">
        <f t="shared" si="9"/>
        <v>3806.8213333333338</v>
      </c>
    </row>
    <row r="53" spans="1:21" ht="30">
      <c r="A53" s="9">
        <v>28</v>
      </c>
      <c r="B53" s="60" t="s">
        <v>210</v>
      </c>
      <c r="C53" s="27" t="s">
        <v>20</v>
      </c>
      <c r="D53" s="27"/>
      <c r="E53" s="27"/>
      <c r="F53" s="70" t="s">
        <v>144</v>
      </c>
      <c r="G53" s="71" t="s">
        <v>69</v>
      </c>
      <c r="H53" s="77">
        <f>5.31*17697</f>
        <v>93971.06999999999</v>
      </c>
      <c r="I53" s="38">
        <f t="shared" si="6"/>
        <v>1305.15375</v>
      </c>
      <c r="J53" s="42">
        <v>36.5</v>
      </c>
      <c r="K53" s="37">
        <f t="shared" si="7"/>
        <v>47638.111874999995</v>
      </c>
      <c r="L53" s="38"/>
      <c r="M53" s="38"/>
      <c r="N53" s="42"/>
      <c r="O53" s="42"/>
      <c r="P53" s="38"/>
      <c r="Q53" s="38"/>
      <c r="R53" s="38"/>
      <c r="S53" s="38"/>
      <c r="T53" s="37">
        <f t="shared" si="8"/>
        <v>4763.8111874999995</v>
      </c>
      <c r="U53" s="37">
        <f t="shared" si="9"/>
        <v>52401.92306249999</v>
      </c>
    </row>
    <row r="54" spans="1:21" s="89" customFormat="1" ht="20.25" customHeight="1">
      <c r="A54" s="12"/>
      <c r="B54" s="136"/>
      <c r="C54" s="136"/>
      <c r="D54" s="137"/>
      <c r="E54" s="88"/>
      <c r="F54" s="75"/>
      <c r="G54" s="75"/>
      <c r="H54" s="39"/>
      <c r="I54" s="39"/>
      <c r="J54" s="86">
        <f>SUM(J43:J53)</f>
        <v>79.2</v>
      </c>
      <c r="K54" s="53">
        <f>SUM(K43:K53)</f>
        <v>100527.31691666666</v>
      </c>
      <c r="L54" s="53">
        <f aca="true" t="shared" si="10" ref="L54:U54">SUM(L43:L53)</f>
        <v>0</v>
      </c>
      <c r="M54" s="53">
        <f t="shared" si="10"/>
        <v>0</v>
      </c>
      <c r="N54" s="53">
        <f t="shared" si="10"/>
        <v>0</v>
      </c>
      <c r="O54" s="53">
        <f t="shared" si="10"/>
        <v>0</v>
      </c>
      <c r="P54" s="53">
        <f t="shared" si="10"/>
        <v>0</v>
      </c>
      <c r="Q54" s="53">
        <f t="shared" si="10"/>
        <v>0</v>
      </c>
      <c r="R54" s="53">
        <f t="shared" si="10"/>
        <v>0</v>
      </c>
      <c r="S54" s="53">
        <f t="shared" si="10"/>
        <v>0</v>
      </c>
      <c r="T54" s="53">
        <f t="shared" si="10"/>
        <v>10052.731691666666</v>
      </c>
      <c r="U54" s="53">
        <f t="shared" si="10"/>
        <v>110580.04860833331</v>
      </c>
    </row>
    <row r="55" spans="1:21" s="89" customFormat="1" ht="25.5" customHeight="1">
      <c r="A55" s="12"/>
      <c r="B55" s="121" t="s">
        <v>231</v>
      </c>
      <c r="C55" s="122"/>
      <c r="D55" s="123"/>
      <c r="E55" s="88"/>
      <c r="F55" s="75"/>
      <c r="G55" s="75"/>
      <c r="H55" s="39"/>
      <c r="I55" s="39"/>
      <c r="J55" s="86">
        <v>220.8</v>
      </c>
      <c r="K55" s="53">
        <f>K54+K42</f>
        <v>270948.68954166665</v>
      </c>
      <c r="L55" s="53">
        <f aca="true" t="shared" si="11" ref="L55:U55">L54+L42</f>
        <v>4424</v>
      </c>
      <c r="M55" s="53">
        <f t="shared" si="11"/>
        <v>0</v>
      </c>
      <c r="N55" s="53">
        <f t="shared" si="11"/>
        <v>0.95</v>
      </c>
      <c r="O55" s="53">
        <f t="shared" si="11"/>
        <v>24.4</v>
      </c>
      <c r="P55" s="53">
        <f t="shared" si="11"/>
        <v>1432.9654166666664</v>
      </c>
      <c r="Q55" s="53">
        <f t="shared" si="11"/>
        <v>0</v>
      </c>
      <c r="R55" s="53">
        <f t="shared" si="11"/>
        <v>0</v>
      </c>
      <c r="S55" s="53">
        <f t="shared" si="11"/>
        <v>0</v>
      </c>
      <c r="T55" s="53">
        <f t="shared" si="11"/>
        <v>27094.868954166668</v>
      </c>
      <c r="U55" s="53">
        <f t="shared" si="11"/>
        <v>303900.5239125</v>
      </c>
    </row>
  </sheetData>
  <sheetProtection/>
  <mergeCells count="23">
    <mergeCell ref="M3:S3"/>
    <mergeCell ref="A22:A24"/>
    <mergeCell ref="B22:B24"/>
    <mergeCell ref="C22:C24"/>
    <mergeCell ref="D22:D24"/>
    <mergeCell ref="E22:E24"/>
    <mergeCell ref="S23:S24"/>
    <mergeCell ref="F22:F24"/>
    <mergeCell ref="G22:G24"/>
    <mergeCell ref="P14:U14"/>
    <mergeCell ref="H22:H24"/>
    <mergeCell ref="I22:I24"/>
    <mergeCell ref="J22:J24"/>
    <mergeCell ref="K22:K24"/>
    <mergeCell ref="B54:D54"/>
    <mergeCell ref="U22:U24"/>
    <mergeCell ref="L22:S22"/>
    <mergeCell ref="T22:T24"/>
    <mergeCell ref="Q23:Q24"/>
    <mergeCell ref="R23:R24"/>
    <mergeCell ref="L23:L24"/>
    <mergeCell ref="M23:M24"/>
    <mergeCell ref="N23:P23"/>
  </mergeCell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view="pageBreakPreview" zoomScale="60" zoomScaleNormal="60" zoomScalePageLayoutView="0" workbookViewId="0" topLeftCell="A34">
      <selection activeCell="A50" sqref="A50:IV53"/>
    </sheetView>
  </sheetViews>
  <sheetFormatPr defaultColWidth="9.00390625" defaultRowHeight="12.75"/>
  <cols>
    <col min="1" max="1" width="4.00390625" style="0" customWidth="1"/>
    <col min="2" max="2" width="26.875" style="20" customWidth="1"/>
    <col min="3" max="3" width="12.375" style="0" customWidth="1"/>
    <col min="4" max="4" width="24.625" style="0" customWidth="1"/>
    <col min="5" max="5" width="19.875" style="0" customWidth="1"/>
    <col min="6" max="6" width="11.00390625" style="0" customWidth="1"/>
    <col min="7" max="7" width="10.75390625" style="0" customWidth="1"/>
    <col min="8" max="8" width="14.75390625" style="0" customWidth="1"/>
    <col min="9" max="9" width="10.00390625" style="0" customWidth="1"/>
    <col min="10" max="10" width="7.375" style="0" customWidth="1"/>
    <col min="11" max="11" width="12.625" style="0" customWidth="1"/>
    <col min="14" max="15" width="8.625" style="0" customWidth="1"/>
    <col min="16" max="16" width="10.00390625" style="0" bestFit="1" customWidth="1"/>
    <col min="17" max="17" width="23.00390625" style="0" customWidth="1"/>
    <col min="18" max="18" width="28.25390625" style="0" customWidth="1"/>
    <col min="19" max="19" width="15.00390625" style="0" customWidth="1"/>
    <col min="20" max="20" width="10.00390625" style="0" bestFit="1" customWidth="1"/>
    <col min="21" max="21" width="10.75390625" style="0" customWidth="1"/>
  </cols>
  <sheetData>
    <row r="1" spans="1:21" ht="15">
      <c r="A1" s="6" t="s">
        <v>22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6" t="s">
        <v>10</v>
      </c>
      <c r="N1" s="6"/>
      <c r="O1" s="6"/>
      <c r="P1" s="6"/>
      <c r="Q1" s="6"/>
      <c r="R1" s="6"/>
      <c r="S1" s="6"/>
      <c r="T1" s="7"/>
      <c r="U1" s="7"/>
    </row>
    <row r="2" spans="1:21" ht="15">
      <c r="A2" s="6" t="s">
        <v>274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6" t="s">
        <v>23</v>
      </c>
      <c r="N2" s="6"/>
      <c r="O2" s="6"/>
      <c r="P2" s="6"/>
      <c r="Q2" s="6"/>
      <c r="R2" s="6"/>
      <c r="S2" s="6"/>
      <c r="T2" s="7"/>
      <c r="U2" s="7"/>
    </row>
    <row r="3" spans="1:21" ht="18" customHeight="1">
      <c r="A3" s="6" t="s">
        <v>275</v>
      </c>
      <c r="B3" s="6"/>
      <c r="C3" s="6"/>
      <c r="D3" s="7"/>
      <c r="E3" s="7"/>
      <c r="F3" s="7" t="s">
        <v>276</v>
      </c>
      <c r="G3" s="7"/>
      <c r="H3" s="7"/>
      <c r="I3" s="7"/>
      <c r="J3" s="7"/>
      <c r="K3" s="7"/>
      <c r="L3" s="7"/>
      <c r="M3" s="127" t="s">
        <v>277</v>
      </c>
      <c r="N3" s="127"/>
      <c r="O3" s="127"/>
      <c r="P3" s="127"/>
      <c r="Q3" s="127"/>
      <c r="R3" s="127"/>
      <c r="S3" s="127"/>
      <c r="T3" s="7"/>
      <c r="U3" s="7"/>
    </row>
    <row r="4" spans="1:21" ht="15">
      <c r="A4" s="6" t="s">
        <v>278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6" t="s">
        <v>29</v>
      </c>
      <c r="N4" s="6"/>
      <c r="O4" s="6"/>
      <c r="P4" s="6"/>
      <c r="Q4" s="6"/>
      <c r="R4" s="6"/>
      <c r="S4" s="6"/>
      <c r="T4" s="7"/>
      <c r="U4" s="7"/>
    </row>
    <row r="5" spans="1:21" ht="15">
      <c r="A5" s="6" t="s">
        <v>279</v>
      </c>
      <c r="B5" s="6"/>
      <c r="C5" s="6"/>
      <c r="D5" s="7"/>
      <c r="E5" s="7"/>
      <c r="F5" s="7" t="s"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>
      <c r="A7" s="7"/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>
      <c r="A8" s="7"/>
      <c r="B8" s="4"/>
      <c r="C8" s="7"/>
      <c r="D8" s="7"/>
      <c r="E8" s="7"/>
      <c r="F8" s="7" t="s">
        <v>28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">
      <c r="A9" s="7"/>
      <c r="B9" s="4"/>
      <c r="C9" s="7"/>
      <c r="D9" s="7"/>
      <c r="E9" s="7"/>
      <c r="F9" s="8" t="s">
        <v>2</v>
      </c>
      <c r="G9" s="8"/>
      <c r="H9" s="8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>
      <c r="A10" s="7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>
      <c r="A11" s="7"/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>
      <c r="A12" s="7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N12" s="7"/>
      <c r="O12" s="7"/>
      <c r="P12" s="7" t="s">
        <v>3</v>
      </c>
      <c r="Q12" s="7"/>
      <c r="R12" s="7"/>
      <c r="S12" s="7"/>
      <c r="T12" s="7"/>
      <c r="U12" s="7"/>
    </row>
    <row r="13" spans="1:21" ht="15">
      <c r="A13" s="7"/>
      <c r="B13" s="4"/>
      <c r="C13" s="7"/>
      <c r="D13" s="7"/>
      <c r="E13" s="7"/>
      <c r="F13" s="7"/>
      <c r="G13" s="7"/>
      <c r="H13" s="7"/>
      <c r="I13" s="7"/>
      <c r="J13" s="7"/>
      <c r="K13" s="7"/>
      <c r="L13" s="7"/>
      <c r="N13" s="7"/>
      <c r="O13" s="7"/>
      <c r="P13" s="7" t="s">
        <v>288</v>
      </c>
      <c r="Q13" s="95"/>
      <c r="R13" s="95"/>
      <c r="S13" s="95"/>
      <c r="T13" s="95"/>
      <c r="U13" s="7"/>
    </row>
    <row r="14" spans="1:21" ht="15" customHeight="1">
      <c r="A14" s="7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135" t="s">
        <v>284</v>
      </c>
      <c r="Q14" s="135"/>
      <c r="R14" s="135"/>
      <c r="S14" s="135"/>
      <c r="T14" s="135"/>
      <c r="U14" s="135"/>
    </row>
    <row r="15" spans="1:21" ht="15">
      <c r="A15" s="7"/>
      <c r="B15" s="4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 t="s">
        <v>238</v>
      </c>
      <c r="Q15" s="7"/>
      <c r="R15" s="7"/>
      <c r="S15" s="7"/>
      <c r="T15" s="7"/>
      <c r="U15" s="7"/>
    </row>
    <row r="16" spans="1:21" ht="15">
      <c r="A16" s="7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 t="s">
        <v>239</v>
      </c>
      <c r="Q16" s="7"/>
      <c r="R16" s="7"/>
      <c r="S16" s="7"/>
      <c r="T16" s="7"/>
      <c r="U16" s="7"/>
    </row>
    <row r="17" spans="1:21" ht="15">
      <c r="A17" s="7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 t="s">
        <v>39</v>
      </c>
      <c r="Q17" s="24" t="s">
        <v>40</v>
      </c>
      <c r="R17" s="7"/>
      <c r="S17" s="7"/>
      <c r="T17" s="7"/>
      <c r="U17" s="7"/>
    </row>
    <row r="18" spans="1:21" ht="15">
      <c r="A18" s="7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 t="s">
        <v>1</v>
      </c>
      <c r="Q18" s="24">
        <v>14</v>
      </c>
      <c r="R18" s="7"/>
      <c r="S18" s="7"/>
      <c r="T18" s="7"/>
      <c r="U18" s="7"/>
    </row>
    <row r="19" spans="1:21" ht="15">
      <c r="A19" s="7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N19" s="7"/>
      <c r="O19" s="7"/>
      <c r="P19" s="7" t="s">
        <v>240</v>
      </c>
      <c r="Q19" s="7"/>
      <c r="R19" s="7"/>
      <c r="S19" s="7"/>
      <c r="T19" s="7"/>
      <c r="U19" s="7"/>
    </row>
    <row r="20" spans="1:21" ht="15">
      <c r="A20" s="7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">
      <c r="A21" s="7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24.75" customHeight="1">
      <c r="A22" s="128" t="s">
        <v>0</v>
      </c>
      <c r="B22" s="128" t="s">
        <v>4</v>
      </c>
      <c r="C22" s="128" t="s">
        <v>232</v>
      </c>
      <c r="D22" s="128" t="s">
        <v>11</v>
      </c>
      <c r="E22" s="128" t="s">
        <v>6</v>
      </c>
      <c r="F22" s="128" t="s">
        <v>7</v>
      </c>
      <c r="G22" s="128" t="s">
        <v>26</v>
      </c>
      <c r="H22" s="128" t="s">
        <v>16</v>
      </c>
      <c r="I22" s="128" t="s">
        <v>21</v>
      </c>
      <c r="J22" s="128" t="s">
        <v>8</v>
      </c>
      <c r="K22" s="128" t="s">
        <v>17</v>
      </c>
      <c r="L22" s="134" t="s">
        <v>9</v>
      </c>
      <c r="M22" s="134"/>
      <c r="N22" s="134"/>
      <c r="O22" s="134"/>
      <c r="P22" s="134"/>
      <c r="Q22" s="134"/>
      <c r="R22" s="134"/>
      <c r="S22" s="134"/>
      <c r="T22" s="128" t="s">
        <v>27</v>
      </c>
      <c r="U22" s="128" t="s">
        <v>14</v>
      </c>
    </row>
    <row r="23" spans="1:21" ht="24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8" t="s">
        <v>12</v>
      </c>
      <c r="M23" s="128" t="s">
        <v>13</v>
      </c>
      <c r="N23" s="134" t="s">
        <v>15</v>
      </c>
      <c r="O23" s="134"/>
      <c r="P23" s="134"/>
      <c r="Q23" s="128" t="s">
        <v>30</v>
      </c>
      <c r="R23" s="128" t="s">
        <v>31</v>
      </c>
      <c r="S23" s="128" t="s">
        <v>25</v>
      </c>
      <c r="T23" s="129"/>
      <c r="U23" s="129"/>
    </row>
    <row r="24" spans="1:21" ht="27" customHeight="1">
      <c r="A24" s="129"/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0" t="s">
        <v>18</v>
      </c>
      <c r="O24" s="10" t="s">
        <v>24</v>
      </c>
      <c r="P24" s="10" t="s">
        <v>19</v>
      </c>
      <c r="Q24" s="130"/>
      <c r="R24" s="130"/>
      <c r="S24" s="130"/>
      <c r="T24" s="130"/>
      <c r="U24" s="130"/>
    </row>
    <row r="25" spans="1:21" ht="39.75" customHeight="1">
      <c r="A25" s="9">
        <v>2</v>
      </c>
      <c r="B25" s="26" t="s">
        <v>157</v>
      </c>
      <c r="C25" s="26" t="s">
        <v>20</v>
      </c>
      <c r="D25" s="26" t="s">
        <v>42</v>
      </c>
      <c r="E25" s="26" t="s">
        <v>37</v>
      </c>
      <c r="F25" s="70" t="s">
        <v>43</v>
      </c>
      <c r="G25" s="71" t="s">
        <v>44</v>
      </c>
      <c r="H25" s="36">
        <f>5.31*17697</f>
        <v>93971.06999999999</v>
      </c>
      <c r="I25" s="36">
        <f>H25/72</f>
        <v>1305.15375</v>
      </c>
      <c r="J25" s="40">
        <v>4.4</v>
      </c>
      <c r="K25" s="37">
        <f>I25*J25</f>
        <v>5742.6765000000005</v>
      </c>
      <c r="L25" s="37"/>
      <c r="M25" s="80"/>
      <c r="N25" s="71"/>
      <c r="O25" s="71"/>
      <c r="P25" s="37"/>
      <c r="Q25" s="37"/>
      <c r="R25" s="37"/>
      <c r="S25" s="37"/>
      <c r="T25" s="37">
        <f>K25*10%</f>
        <v>574.2676500000001</v>
      </c>
      <c r="U25" s="37">
        <f>K25+L25+M25+P25+Q25+R25+S25+T25</f>
        <v>6316.94415</v>
      </c>
    </row>
    <row r="26" spans="1:21" ht="40.5" customHeight="1">
      <c r="A26" s="9">
        <v>3</v>
      </c>
      <c r="B26" s="26" t="s">
        <v>241</v>
      </c>
      <c r="C26" s="26" t="s">
        <v>20</v>
      </c>
      <c r="D26" s="26" t="s">
        <v>96</v>
      </c>
      <c r="E26" s="27" t="s">
        <v>159</v>
      </c>
      <c r="F26" s="70" t="s">
        <v>160</v>
      </c>
      <c r="G26" s="71" t="s">
        <v>44</v>
      </c>
      <c r="H26" s="36">
        <f>4.84*17697</f>
        <v>85653.48</v>
      </c>
      <c r="I26" s="36">
        <f aca="true" t="shared" si="0" ref="I26:I37">H26/72</f>
        <v>1189.6316666666667</v>
      </c>
      <c r="J26" s="40">
        <v>15.4</v>
      </c>
      <c r="K26" s="37">
        <f aca="true" t="shared" si="1" ref="K26:K37">I26*J26</f>
        <v>18320.327666666668</v>
      </c>
      <c r="L26" s="83"/>
      <c r="M26" s="36"/>
      <c r="N26" s="71"/>
      <c r="O26" s="71"/>
      <c r="P26" s="37"/>
      <c r="Q26" s="37"/>
      <c r="R26" s="37"/>
      <c r="S26" s="37"/>
      <c r="T26" s="37">
        <f aca="true" t="shared" si="2" ref="T26:T37">K26*10%</f>
        <v>1832.032766666667</v>
      </c>
      <c r="U26" s="37">
        <f aca="true" t="shared" si="3" ref="U26:U37">K26+L26+M26+P26+Q26+R26+S26+T26</f>
        <v>20152.360433333335</v>
      </c>
    </row>
    <row r="27" spans="1:21" ht="65.25" customHeight="1">
      <c r="A27" s="9">
        <v>4</v>
      </c>
      <c r="B27" s="31" t="s">
        <v>242</v>
      </c>
      <c r="C27" s="26" t="s">
        <v>20</v>
      </c>
      <c r="D27" s="28" t="s">
        <v>106</v>
      </c>
      <c r="E27" s="29" t="s">
        <v>107</v>
      </c>
      <c r="F27" s="70" t="s">
        <v>48</v>
      </c>
      <c r="G27" s="71" t="s">
        <v>44</v>
      </c>
      <c r="H27" s="37">
        <f>4.4*17697</f>
        <v>77866.8</v>
      </c>
      <c r="I27" s="36">
        <f t="shared" si="0"/>
        <v>1081.4833333333333</v>
      </c>
      <c r="J27" s="71">
        <v>13.2</v>
      </c>
      <c r="K27" s="37">
        <f t="shared" si="1"/>
        <v>14275.58</v>
      </c>
      <c r="L27" s="82"/>
      <c r="M27" s="36"/>
      <c r="N27" s="72"/>
      <c r="O27" s="71"/>
      <c r="P27" s="37"/>
      <c r="Q27" s="37"/>
      <c r="R27" s="37"/>
      <c r="S27" s="37"/>
      <c r="T27" s="37">
        <f t="shared" si="2"/>
        <v>1427.558</v>
      </c>
      <c r="U27" s="37">
        <f t="shared" si="3"/>
        <v>15703.137999999999</v>
      </c>
    </row>
    <row r="28" spans="1:21" ht="45" customHeight="1">
      <c r="A28" s="9">
        <v>7</v>
      </c>
      <c r="B28" s="31" t="s">
        <v>177</v>
      </c>
      <c r="C28" s="26" t="s">
        <v>20</v>
      </c>
      <c r="D28" s="28" t="s">
        <v>121</v>
      </c>
      <c r="E28" s="29" t="s">
        <v>178</v>
      </c>
      <c r="F28" s="70" t="s">
        <v>179</v>
      </c>
      <c r="G28" s="71" t="s">
        <v>44</v>
      </c>
      <c r="H28" s="37">
        <f>4.84*17697</f>
        <v>85653.48</v>
      </c>
      <c r="I28" s="36">
        <f t="shared" si="0"/>
        <v>1189.6316666666667</v>
      </c>
      <c r="J28" s="71">
        <v>4.4</v>
      </c>
      <c r="K28" s="37">
        <f t="shared" si="1"/>
        <v>5234.379333333333</v>
      </c>
      <c r="L28" s="82"/>
      <c r="M28" s="36"/>
      <c r="N28" s="72"/>
      <c r="O28" s="71"/>
      <c r="P28" s="37"/>
      <c r="Q28" s="37"/>
      <c r="R28" s="37"/>
      <c r="S28" s="37"/>
      <c r="T28" s="37">
        <f t="shared" si="2"/>
        <v>523.4379333333334</v>
      </c>
      <c r="U28" s="37">
        <f t="shared" si="3"/>
        <v>5757.817266666667</v>
      </c>
    </row>
    <row r="29" spans="1:21" ht="48" customHeight="1">
      <c r="A29" s="9">
        <v>10</v>
      </c>
      <c r="B29" s="31" t="s">
        <v>243</v>
      </c>
      <c r="C29" s="26" t="s">
        <v>20</v>
      </c>
      <c r="D29" s="28" t="s">
        <v>124</v>
      </c>
      <c r="E29" s="29" t="s">
        <v>244</v>
      </c>
      <c r="F29" s="70" t="s">
        <v>245</v>
      </c>
      <c r="G29" s="71" t="s">
        <v>44</v>
      </c>
      <c r="H29" s="38">
        <f>5.31*17697</f>
        <v>93971.06999999999</v>
      </c>
      <c r="I29" s="36">
        <f t="shared" si="0"/>
        <v>1305.15375</v>
      </c>
      <c r="J29" s="42">
        <v>2.2</v>
      </c>
      <c r="K29" s="37">
        <f t="shared" si="1"/>
        <v>2871.3382500000002</v>
      </c>
      <c r="L29" s="83"/>
      <c r="M29" s="36"/>
      <c r="N29" s="72"/>
      <c r="O29" s="42"/>
      <c r="P29" s="38"/>
      <c r="Q29" s="38"/>
      <c r="R29" s="38"/>
      <c r="S29" s="38"/>
      <c r="T29" s="37">
        <f t="shared" si="2"/>
        <v>287.13382500000006</v>
      </c>
      <c r="U29" s="37">
        <f t="shared" si="3"/>
        <v>3158.472075</v>
      </c>
    </row>
    <row r="30" spans="1:21" ht="55.5" customHeight="1">
      <c r="A30" s="9">
        <v>11</v>
      </c>
      <c r="B30" s="31" t="s">
        <v>246</v>
      </c>
      <c r="C30" s="26" t="s">
        <v>20</v>
      </c>
      <c r="D30" s="28" t="s">
        <v>189</v>
      </c>
      <c r="E30" s="29" t="s">
        <v>190</v>
      </c>
      <c r="F30" s="70" t="s">
        <v>191</v>
      </c>
      <c r="G30" s="71" t="s">
        <v>44</v>
      </c>
      <c r="H30" s="38">
        <f>5.03*17697</f>
        <v>89015.91</v>
      </c>
      <c r="I30" s="36">
        <f t="shared" si="0"/>
        <v>1236.3320833333335</v>
      </c>
      <c r="J30" s="42">
        <v>8.8</v>
      </c>
      <c r="K30" s="37">
        <f t="shared" si="1"/>
        <v>10879.722333333335</v>
      </c>
      <c r="L30" s="83"/>
      <c r="M30" s="36"/>
      <c r="N30" s="72"/>
      <c r="O30" s="42"/>
      <c r="P30" s="38"/>
      <c r="Q30" s="38"/>
      <c r="R30" s="38"/>
      <c r="S30" s="38"/>
      <c r="T30" s="37">
        <f t="shared" si="2"/>
        <v>1087.9722333333336</v>
      </c>
      <c r="U30" s="37">
        <f t="shared" si="3"/>
        <v>11967.694566666669</v>
      </c>
    </row>
    <row r="31" spans="1:21" ht="39.75" customHeight="1">
      <c r="A31" s="9">
        <v>12</v>
      </c>
      <c r="B31" s="31" t="s">
        <v>247</v>
      </c>
      <c r="C31" s="26" t="s">
        <v>20</v>
      </c>
      <c r="D31" s="28" t="s">
        <v>124</v>
      </c>
      <c r="E31" s="29" t="s">
        <v>125</v>
      </c>
      <c r="F31" s="70" t="s">
        <v>126</v>
      </c>
      <c r="G31" s="71" t="s">
        <v>44</v>
      </c>
      <c r="H31" s="38">
        <f>5.21*17697</f>
        <v>92201.37</v>
      </c>
      <c r="I31" s="36">
        <f t="shared" si="0"/>
        <v>1280.5745833333333</v>
      </c>
      <c r="J31" s="42">
        <v>7.7</v>
      </c>
      <c r="K31" s="37">
        <f t="shared" si="1"/>
        <v>9860.424291666666</v>
      </c>
      <c r="L31" s="83"/>
      <c r="M31" s="36"/>
      <c r="N31" s="72"/>
      <c r="O31" s="42"/>
      <c r="P31" s="38"/>
      <c r="Q31" s="38"/>
      <c r="R31" s="38"/>
      <c r="S31" s="38"/>
      <c r="T31" s="37">
        <f t="shared" si="2"/>
        <v>986.0424291666667</v>
      </c>
      <c r="U31" s="37">
        <f t="shared" si="3"/>
        <v>10846.466720833332</v>
      </c>
    </row>
    <row r="32" spans="1:21" ht="44.25" customHeight="1">
      <c r="A32" s="9">
        <v>14</v>
      </c>
      <c r="B32" s="31" t="s">
        <v>248</v>
      </c>
      <c r="C32" s="26" t="s">
        <v>20</v>
      </c>
      <c r="D32" s="28" t="s">
        <v>249</v>
      </c>
      <c r="E32" s="29" t="s">
        <v>250</v>
      </c>
      <c r="F32" s="70" t="s">
        <v>251</v>
      </c>
      <c r="G32" s="71" t="s">
        <v>44</v>
      </c>
      <c r="H32" s="38">
        <f>5.31*17697</f>
        <v>93971.06999999999</v>
      </c>
      <c r="I32" s="36">
        <f t="shared" si="0"/>
        <v>1305.15375</v>
      </c>
      <c r="J32" s="42">
        <v>7</v>
      </c>
      <c r="K32" s="37">
        <f t="shared" si="1"/>
        <v>9136.07625</v>
      </c>
      <c r="L32" s="83"/>
      <c r="M32" s="36"/>
      <c r="N32" s="73"/>
      <c r="O32" s="42"/>
      <c r="P32" s="38"/>
      <c r="Q32" s="38"/>
      <c r="R32" s="38"/>
      <c r="S32" s="38"/>
      <c r="T32" s="37">
        <f t="shared" si="2"/>
        <v>913.6076250000001</v>
      </c>
      <c r="U32" s="37">
        <f t="shared" si="3"/>
        <v>10049.683875</v>
      </c>
    </row>
    <row r="33" spans="1:21" ht="60.75" customHeight="1">
      <c r="A33" s="9">
        <v>15</v>
      </c>
      <c r="B33" s="31" t="s">
        <v>252</v>
      </c>
      <c r="C33" s="26" t="s">
        <v>20</v>
      </c>
      <c r="D33" s="28" t="s">
        <v>45</v>
      </c>
      <c r="E33" s="29" t="s">
        <v>129</v>
      </c>
      <c r="F33" s="70" t="s">
        <v>148</v>
      </c>
      <c r="G33" s="71" t="s">
        <v>44</v>
      </c>
      <c r="H33" s="38">
        <f>4.57*17697</f>
        <v>80875.29000000001</v>
      </c>
      <c r="I33" s="36">
        <f t="shared" si="0"/>
        <v>1123.2679166666667</v>
      </c>
      <c r="J33" s="42">
        <v>2.3</v>
      </c>
      <c r="K33" s="37">
        <f t="shared" si="1"/>
        <v>2583.516208333333</v>
      </c>
      <c r="L33" s="83"/>
      <c r="M33" s="36"/>
      <c r="N33" s="73"/>
      <c r="O33" s="42"/>
      <c r="P33" s="38"/>
      <c r="Q33" s="38"/>
      <c r="R33" s="38"/>
      <c r="S33" s="38"/>
      <c r="T33" s="37">
        <f t="shared" si="2"/>
        <v>258.3516208333333</v>
      </c>
      <c r="U33" s="37">
        <f t="shared" si="3"/>
        <v>2841.8678291666665</v>
      </c>
    </row>
    <row r="34" spans="1:21" ht="47.25" customHeight="1">
      <c r="A34" s="9">
        <v>17</v>
      </c>
      <c r="B34" s="31" t="s">
        <v>200</v>
      </c>
      <c r="C34" s="26" t="s">
        <v>20</v>
      </c>
      <c r="D34" s="28" t="s">
        <v>132</v>
      </c>
      <c r="E34" s="29" t="s">
        <v>201</v>
      </c>
      <c r="F34" s="70" t="s">
        <v>202</v>
      </c>
      <c r="G34" s="42" t="s">
        <v>69</v>
      </c>
      <c r="H34" s="38">
        <f>5.31*17697</f>
        <v>93971.06999999999</v>
      </c>
      <c r="I34" s="36">
        <f t="shared" si="0"/>
        <v>1305.15375</v>
      </c>
      <c r="J34" s="42">
        <v>3.3</v>
      </c>
      <c r="K34" s="37">
        <f t="shared" si="1"/>
        <v>4307.007374999999</v>
      </c>
      <c r="L34" s="38"/>
      <c r="M34" s="77"/>
      <c r="N34" s="42"/>
      <c r="O34" s="42"/>
      <c r="P34" s="38"/>
      <c r="Q34" s="38"/>
      <c r="R34" s="38"/>
      <c r="S34" s="38"/>
      <c r="T34" s="37">
        <f t="shared" si="2"/>
        <v>430.70073749999995</v>
      </c>
      <c r="U34" s="37">
        <f t="shared" si="3"/>
        <v>4737.7081124999995</v>
      </c>
    </row>
    <row r="35" spans="1:21" ht="79.5" customHeight="1">
      <c r="A35" s="9">
        <v>18</v>
      </c>
      <c r="B35" s="30" t="s">
        <v>253</v>
      </c>
      <c r="C35" s="26" t="s">
        <v>20</v>
      </c>
      <c r="D35" s="28" t="s">
        <v>132</v>
      </c>
      <c r="E35" s="29" t="s">
        <v>204</v>
      </c>
      <c r="F35" s="70" t="s">
        <v>205</v>
      </c>
      <c r="G35" s="42" t="s">
        <v>69</v>
      </c>
      <c r="H35" s="38">
        <f>5.31*17697</f>
        <v>93971.06999999999</v>
      </c>
      <c r="I35" s="36">
        <f t="shared" si="0"/>
        <v>1305.15375</v>
      </c>
      <c r="J35" s="42">
        <v>19.3</v>
      </c>
      <c r="K35" s="37">
        <f t="shared" si="1"/>
        <v>25189.467375</v>
      </c>
      <c r="L35" s="83">
        <v>4424</v>
      </c>
      <c r="M35" s="36"/>
      <c r="N35" s="42"/>
      <c r="O35" s="42"/>
      <c r="P35" s="38"/>
      <c r="Q35" s="38"/>
      <c r="R35" s="38"/>
      <c r="S35" s="38"/>
      <c r="T35" s="37">
        <f t="shared" si="2"/>
        <v>2518.9467375000004</v>
      </c>
      <c r="U35" s="37">
        <f t="shared" si="3"/>
        <v>32132.414112500002</v>
      </c>
    </row>
    <row r="36" spans="1:21" ht="15" customHeight="1">
      <c r="A36" s="9">
        <v>19</v>
      </c>
      <c r="B36" s="30" t="s">
        <v>83</v>
      </c>
      <c r="C36" s="32"/>
      <c r="D36" s="28"/>
      <c r="E36" s="29"/>
      <c r="F36" s="70" t="s">
        <v>144</v>
      </c>
      <c r="G36" s="42" t="s">
        <v>69</v>
      </c>
      <c r="H36" s="38">
        <f>4.84*17697</f>
        <v>85653.48</v>
      </c>
      <c r="I36" s="36">
        <f t="shared" si="0"/>
        <v>1189.6316666666667</v>
      </c>
      <c r="J36" s="42">
        <v>2.4</v>
      </c>
      <c r="K36" s="37">
        <f t="shared" si="1"/>
        <v>2855.116</v>
      </c>
      <c r="L36" s="38"/>
      <c r="M36" s="38"/>
      <c r="N36" s="42"/>
      <c r="O36" s="42"/>
      <c r="P36" s="38"/>
      <c r="Q36" s="38"/>
      <c r="R36" s="38"/>
      <c r="S36" s="38"/>
      <c r="T36" s="37">
        <f t="shared" si="2"/>
        <v>285.5116</v>
      </c>
      <c r="U36" s="37">
        <f t="shared" si="3"/>
        <v>3140.6276</v>
      </c>
    </row>
    <row r="37" spans="1:21" ht="15">
      <c r="A37" s="9">
        <v>20</v>
      </c>
      <c r="B37" s="30" t="s">
        <v>84</v>
      </c>
      <c r="C37" s="32"/>
      <c r="D37" s="28"/>
      <c r="E37" s="29"/>
      <c r="F37" s="70" t="s">
        <v>144</v>
      </c>
      <c r="G37" s="42" t="s">
        <v>69</v>
      </c>
      <c r="H37" s="38">
        <f>4.84*17697</f>
        <v>85653.48</v>
      </c>
      <c r="I37" s="36">
        <f t="shared" si="0"/>
        <v>1189.6316666666667</v>
      </c>
      <c r="J37" s="42">
        <v>10</v>
      </c>
      <c r="K37" s="37">
        <f t="shared" si="1"/>
        <v>11896.316666666666</v>
      </c>
      <c r="L37" s="38"/>
      <c r="M37" s="38"/>
      <c r="N37" s="42"/>
      <c r="O37" s="42"/>
      <c r="P37" s="38"/>
      <c r="Q37" s="38"/>
      <c r="R37" s="38"/>
      <c r="S37" s="38"/>
      <c r="T37" s="37">
        <f t="shared" si="2"/>
        <v>1189.6316666666667</v>
      </c>
      <c r="U37" s="37">
        <f t="shared" si="3"/>
        <v>13085.948333333332</v>
      </c>
    </row>
    <row r="38" spans="1:21" ht="15">
      <c r="A38" s="9"/>
      <c r="B38" s="66"/>
      <c r="C38" s="67"/>
      <c r="D38" s="67"/>
      <c r="E38" s="67"/>
      <c r="F38" s="74"/>
      <c r="G38" s="75"/>
      <c r="H38" s="39"/>
      <c r="I38" s="39"/>
      <c r="J38" s="86">
        <f>SUM(J25:J37)</f>
        <v>100.4</v>
      </c>
      <c r="K38" s="53">
        <f>SUM(K25:K37)</f>
        <v>123151.94824999999</v>
      </c>
      <c r="L38" s="53">
        <f aca="true" t="shared" si="4" ref="L38:U38">SUM(L25:L37)</f>
        <v>4424</v>
      </c>
      <c r="M38" s="53">
        <f t="shared" si="4"/>
        <v>0</v>
      </c>
      <c r="N38" s="53">
        <f t="shared" si="4"/>
        <v>0</v>
      </c>
      <c r="O38" s="53">
        <f t="shared" si="4"/>
        <v>0</v>
      </c>
      <c r="P38" s="53">
        <f t="shared" si="4"/>
        <v>0</v>
      </c>
      <c r="Q38" s="53">
        <f t="shared" si="4"/>
        <v>0</v>
      </c>
      <c r="R38" s="53">
        <f t="shared" si="4"/>
        <v>0</v>
      </c>
      <c r="S38" s="53">
        <f t="shared" si="4"/>
        <v>0</v>
      </c>
      <c r="T38" s="53">
        <f t="shared" si="4"/>
        <v>12315.194825</v>
      </c>
      <c r="U38" s="53">
        <f t="shared" si="4"/>
        <v>139891.143075</v>
      </c>
    </row>
    <row r="39" spans="1:21" ht="45.75" customHeight="1">
      <c r="A39" s="9">
        <v>21</v>
      </c>
      <c r="B39" s="68" t="s">
        <v>210</v>
      </c>
      <c r="C39" s="60" t="s">
        <v>20</v>
      </c>
      <c r="D39" s="60" t="s">
        <v>228</v>
      </c>
      <c r="E39" s="60" t="s">
        <v>229</v>
      </c>
      <c r="F39" s="42" t="s">
        <v>230</v>
      </c>
      <c r="G39" s="42" t="s">
        <v>213</v>
      </c>
      <c r="H39" s="38">
        <f>5.31*17697</f>
        <v>93971.06999999999</v>
      </c>
      <c r="I39" s="38">
        <f>H39/72</f>
        <v>1305.15375</v>
      </c>
      <c r="J39" s="71">
        <v>12.6</v>
      </c>
      <c r="K39" s="38">
        <f>I39*J39</f>
        <v>16444.93725</v>
      </c>
      <c r="L39" s="38"/>
      <c r="M39" s="38"/>
      <c r="N39" s="42"/>
      <c r="O39" s="42"/>
      <c r="P39" s="38"/>
      <c r="Q39" s="38"/>
      <c r="R39" s="38"/>
      <c r="S39" s="38"/>
      <c r="T39" s="38">
        <f>K39*10%</f>
        <v>1644.493725</v>
      </c>
      <c r="U39" s="38">
        <f>K39+L39+M39+P39+Q39+R39+S39+T39</f>
        <v>18089.430975</v>
      </c>
    </row>
    <row r="40" spans="1:21" ht="48" customHeight="1">
      <c r="A40" s="9">
        <v>22</v>
      </c>
      <c r="B40" s="68" t="s">
        <v>210</v>
      </c>
      <c r="C40" s="26" t="s">
        <v>20</v>
      </c>
      <c r="D40" s="28" t="s">
        <v>132</v>
      </c>
      <c r="E40" s="29" t="s">
        <v>204</v>
      </c>
      <c r="F40" s="70" t="s">
        <v>205</v>
      </c>
      <c r="G40" s="42" t="s">
        <v>69</v>
      </c>
      <c r="H40" s="38">
        <f>5.31*17697</f>
        <v>93971.06999999999</v>
      </c>
      <c r="I40" s="38">
        <f aca="true" t="shared" si="5" ref="I40:I45">H40/72</f>
        <v>1305.15375</v>
      </c>
      <c r="J40" s="71">
        <v>12.4</v>
      </c>
      <c r="K40" s="38">
        <f aca="true" t="shared" si="6" ref="K40:K45">I40*J40</f>
        <v>16183.9065</v>
      </c>
      <c r="L40" s="83"/>
      <c r="M40" s="36"/>
      <c r="N40" s="42"/>
      <c r="O40" s="42"/>
      <c r="P40" s="38"/>
      <c r="Q40" s="38"/>
      <c r="R40" s="38"/>
      <c r="S40" s="38"/>
      <c r="T40" s="38">
        <f aca="true" t="shared" si="7" ref="T40:T45">K40*10%</f>
        <v>1618.39065</v>
      </c>
      <c r="U40" s="38">
        <f aca="true" t="shared" si="8" ref="U40:U45">K40+L40+M40+P40+Q40+R40+S40+T40</f>
        <v>17802.29715</v>
      </c>
    </row>
    <row r="41" spans="1:21" ht="48.75" customHeight="1">
      <c r="A41" s="9">
        <v>23</v>
      </c>
      <c r="B41" s="68" t="s">
        <v>210</v>
      </c>
      <c r="C41" s="26" t="s">
        <v>20</v>
      </c>
      <c r="D41" s="28" t="s">
        <v>189</v>
      </c>
      <c r="E41" s="29" t="s">
        <v>190</v>
      </c>
      <c r="F41" s="70" t="s">
        <v>191</v>
      </c>
      <c r="G41" s="71" t="s">
        <v>44</v>
      </c>
      <c r="H41" s="38">
        <f>5.03*17697</f>
        <v>89015.91</v>
      </c>
      <c r="I41" s="38">
        <f t="shared" si="5"/>
        <v>1236.3320833333335</v>
      </c>
      <c r="J41" s="71">
        <v>12.8</v>
      </c>
      <c r="K41" s="38">
        <f t="shared" si="6"/>
        <v>15825.05066666667</v>
      </c>
      <c r="L41" s="38"/>
      <c r="M41" s="77"/>
      <c r="N41" s="42"/>
      <c r="O41" s="42"/>
      <c r="P41" s="38"/>
      <c r="Q41" s="38"/>
      <c r="R41" s="38"/>
      <c r="S41" s="38"/>
      <c r="T41" s="38">
        <f t="shared" si="7"/>
        <v>1582.505066666667</v>
      </c>
      <c r="U41" s="38">
        <f t="shared" si="8"/>
        <v>17407.555733333338</v>
      </c>
    </row>
    <row r="42" spans="1:21" ht="45.75" customHeight="1">
      <c r="A42" s="9">
        <v>24</v>
      </c>
      <c r="B42" s="68" t="s">
        <v>210</v>
      </c>
      <c r="C42" s="60" t="s">
        <v>20</v>
      </c>
      <c r="D42" s="28" t="s">
        <v>254</v>
      </c>
      <c r="E42" s="29" t="s">
        <v>255</v>
      </c>
      <c r="F42" s="70" t="s">
        <v>256</v>
      </c>
      <c r="G42" s="42" t="s">
        <v>69</v>
      </c>
      <c r="H42" s="38">
        <f>5.31*17697</f>
        <v>93971.06999999999</v>
      </c>
      <c r="I42" s="38">
        <f t="shared" si="5"/>
        <v>1305.15375</v>
      </c>
      <c r="J42" s="71">
        <v>4.4</v>
      </c>
      <c r="K42" s="38">
        <f t="shared" si="6"/>
        <v>5742.6765000000005</v>
      </c>
      <c r="L42" s="38"/>
      <c r="M42" s="38"/>
      <c r="N42" s="42"/>
      <c r="O42" s="42"/>
      <c r="P42" s="38"/>
      <c r="Q42" s="38"/>
      <c r="R42" s="38"/>
      <c r="S42" s="38"/>
      <c r="T42" s="38">
        <f t="shared" si="7"/>
        <v>574.2676500000001</v>
      </c>
      <c r="U42" s="38">
        <f t="shared" si="8"/>
        <v>6316.94415</v>
      </c>
    </row>
    <row r="43" spans="1:21" ht="42" customHeight="1">
      <c r="A43" s="9">
        <v>25</v>
      </c>
      <c r="B43" s="68" t="s">
        <v>210</v>
      </c>
      <c r="C43" s="26" t="s">
        <v>20</v>
      </c>
      <c r="D43" s="26" t="s">
        <v>217</v>
      </c>
      <c r="E43" s="26" t="s">
        <v>257</v>
      </c>
      <c r="F43" s="61" t="s">
        <v>258</v>
      </c>
      <c r="G43" s="61" t="s">
        <v>69</v>
      </c>
      <c r="H43" s="78">
        <f>4.84*17697</f>
        <v>85653.48</v>
      </c>
      <c r="I43" s="38">
        <f t="shared" si="5"/>
        <v>1189.6316666666667</v>
      </c>
      <c r="J43" s="103">
        <v>3.6</v>
      </c>
      <c r="K43" s="38">
        <f t="shared" si="6"/>
        <v>4282.674</v>
      </c>
      <c r="L43" s="78"/>
      <c r="M43" s="78"/>
      <c r="N43" s="61"/>
      <c r="O43" s="61"/>
      <c r="P43" s="78"/>
      <c r="Q43" s="78"/>
      <c r="R43" s="78"/>
      <c r="S43" s="78"/>
      <c r="T43" s="38">
        <f t="shared" si="7"/>
        <v>428.2674</v>
      </c>
      <c r="U43" s="38">
        <f t="shared" si="8"/>
        <v>4710.9414</v>
      </c>
    </row>
    <row r="44" spans="1:21" s="94" customFormat="1" ht="44.25" customHeight="1">
      <c r="A44" s="9">
        <v>26</v>
      </c>
      <c r="B44" s="68" t="s">
        <v>210</v>
      </c>
      <c r="C44" s="100" t="s">
        <v>20</v>
      </c>
      <c r="D44" s="99" t="s">
        <v>259</v>
      </c>
      <c r="E44" s="99" t="s">
        <v>133</v>
      </c>
      <c r="F44" s="101" t="s">
        <v>260</v>
      </c>
      <c r="G44" s="92" t="s">
        <v>44</v>
      </c>
      <c r="H44" s="104">
        <f>5.31*17697</f>
        <v>93971.06999999999</v>
      </c>
      <c r="I44" s="38">
        <f t="shared" si="5"/>
        <v>1305.15375</v>
      </c>
      <c r="J44" s="93">
        <v>5</v>
      </c>
      <c r="K44" s="38">
        <f t="shared" si="6"/>
        <v>6525.768749999999</v>
      </c>
      <c r="L44" s="104"/>
      <c r="M44" s="104"/>
      <c r="N44" s="101"/>
      <c r="O44" s="101"/>
      <c r="P44" s="104"/>
      <c r="Q44" s="104"/>
      <c r="R44" s="104"/>
      <c r="S44" s="104"/>
      <c r="T44" s="38">
        <f t="shared" si="7"/>
        <v>652.576875</v>
      </c>
      <c r="U44" s="38">
        <f t="shared" si="8"/>
        <v>7178.345624999999</v>
      </c>
    </row>
    <row r="45" spans="1:21" ht="33" customHeight="1">
      <c r="A45" s="9">
        <v>27</v>
      </c>
      <c r="B45" s="68" t="s">
        <v>210</v>
      </c>
      <c r="C45" s="60" t="s">
        <v>20</v>
      </c>
      <c r="D45" s="60"/>
      <c r="E45" s="60"/>
      <c r="F45" s="42" t="s">
        <v>144</v>
      </c>
      <c r="G45" s="42" t="s">
        <v>69</v>
      </c>
      <c r="H45" s="38">
        <f>4.84*17697</f>
        <v>85653.48</v>
      </c>
      <c r="I45" s="38">
        <f t="shared" si="5"/>
        <v>1189.6316666666667</v>
      </c>
      <c r="J45" s="102">
        <v>6.8</v>
      </c>
      <c r="K45" s="38">
        <f t="shared" si="6"/>
        <v>8089.495333333333</v>
      </c>
      <c r="L45" s="38"/>
      <c r="M45" s="38"/>
      <c r="N45" s="42"/>
      <c r="O45" s="42"/>
      <c r="P45" s="38"/>
      <c r="Q45" s="38"/>
      <c r="R45" s="38"/>
      <c r="S45" s="38"/>
      <c r="T45" s="38">
        <f t="shared" si="7"/>
        <v>808.9495333333334</v>
      </c>
      <c r="U45" s="38">
        <f t="shared" si="8"/>
        <v>8898.444866666667</v>
      </c>
    </row>
    <row r="46" spans="1:21" s="89" customFormat="1" ht="15">
      <c r="A46" s="12"/>
      <c r="B46" s="136"/>
      <c r="C46" s="136"/>
      <c r="D46" s="137"/>
      <c r="E46" s="88"/>
      <c r="F46" s="75"/>
      <c r="G46" s="75"/>
      <c r="H46" s="39"/>
      <c r="I46" s="39"/>
      <c r="J46" s="86">
        <f>SUM(J39:J45)</f>
        <v>57.599999999999994</v>
      </c>
      <c r="K46" s="53">
        <f>SUM(K39:K45)</f>
        <v>73094.509</v>
      </c>
      <c r="L46" s="53">
        <f aca="true" t="shared" si="9" ref="L46:U46">SUM(L39:L45)</f>
        <v>0</v>
      </c>
      <c r="M46" s="53">
        <f t="shared" si="9"/>
        <v>0</v>
      </c>
      <c r="N46" s="53">
        <f t="shared" si="9"/>
        <v>0</v>
      </c>
      <c r="O46" s="53">
        <f t="shared" si="9"/>
        <v>0</v>
      </c>
      <c r="P46" s="53">
        <f t="shared" si="9"/>
        <v>0</v>
      </c>
      <c r="Q46" s="53">
        <f t="shared" si="9"/>
        <v>0</v>
      </c>
      <c r="R46" s="53">
        <f t="shared" si="9"/>
        <v>0</v>
      </c>
      <c r="S46" s="53">
        <f t="shared" si="9"/>
        <v>0</v>
      </c>
      <c r="T46" s="53">
        <f t="shared" si="9"/>
        <v>7309.4509</v>
      </c>
      <c r="U46" s="53">
        <f t="shared" si="9"/>
        <v>80403.95990000002</v>
      </c>
    </row>
    <row r="47" spans="1:21" s="89" customFormat="1" ht="25.5" customHeight="1">
      <c r="A47" s="12"/>
      <c r="B47" s="121" t="s">
        <v>231</v>
      </c>
      <c r="C47" s="122"/>
      <c r="D47" s="123"/>
      <c r="E47" s="88"/>
      <c r="F47" s="75"/>
      <c r="G47" s="75"/>
      <c r="H47" s="39"/>
      <c r="I47" s="39"/>
      <c r="J47" s="86">
        <f>J38+J46</f>
        <v>158</v>
      </c>
      <c r="K47" s="53">
        <f>K38+K46</f>
        <v>196246.45724999998</v>
      </c>
      <c r="L47" s="53">
        <f aca="true" t="shared" si="10" ref="L47:U47">L38+L46</f>
        <v>4424</v>
      </c>
      <c r="M47" s="53">
        <f t="shared" si="10"/>
        <v>0</v>
      </c>
      <c r="N47" s="53">
        <f t="shared" si="10"/>
        <v>0</v>
      </c>
      <c r="O47" s="53">
        <f t="shared" si="10"/>
        <v>0</v>
      </c>
      <c r="P47" s="53">
        <f t="shared" si="10"/>
        <v>0</v>
      </c>
      <c r="Q47" s="53">
        <f t="shared" si="10"/>
        <v>0</v>
      </c>
      <c r="R47" s="53">
        <f t="shared" si="10"/>
        <v>0</v>
      </c>
      <c r="S47" s="53">
        <f t="shared" si="10"/>
        <v>0</v>
      </c>
      <c r="T47" s="53">
        <f t="shared" si="10"/>
        <v>19624.645725000002</v>
      </c>
      <c r="U47" s="53">
        <f t="shared" si="10"/>
        <v>220295.10297500002</v>
      </c>
    </row>
    <row r="48" spans="1:21" ht="15">
      <c r="A48" s="1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">
      <c r="A49" s="1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1"/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1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" customHeight="1">
      <c r="A54" s="1"/>
      <c r="B54" s="1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</sheetData>
  <sheetProtection/>
  <mergeCells count="23">
    <mergeCell ref="U22:U24"/>
    <mergeCell ref="L23:L24"/>
    <mergeCell ref="M23:M24"/>
    <mergeCell ref="N23:P23"/>
    <mergeCell ref="Q23:Q24"/>
    <mergeCell ref="M3:S3"/>
    <mergeCell ref="R23:R24"/>
    <mergeCell ref="S23:S24"/>
    <mergeCell ref="B46:D46"/>
    <mergeCell ref="L22:S22"/>
    <mergeCell ref="G22:G24"/>
    <mergeCell ref="F22:F24"/>
    <mergeCell ref="P14:U14"/>
    <mergeCell ref="J22:J24"/>
    <mergeCell ref="T22:T24"/>
    <mergeCell ref="K22:K24"/>
    <mergeCell ref="H22:H24"/>
    <mergeCell ref="I22:I24"/>
    <mergeCell ref="A22:A24"/>
    <mergeCell ref="B22:B24"/>
    <mergeCell ref="C22:C24"/>
    <mergeCell ref="D22:D24"/>
    <mergeCell ref="E22:E24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view="pageBreakPreview" zoomScale="60" zoomScaleNormal="80" zoomScalePageLayoutView="0" workbookViewId="0" topLeftCell="A49">
      <selection activeCell="A56" sqref="A56:IV60"/>
    </sheetView>
  </sheetViews>
  <sheetFormatPr defaultColWidth="9.00390625" defaultRowHeight="12.75"/>
  <cols>
    <col min="1" max="1" width="4.00390625" style="0" customWidth="1"/>
    <col min="2" max="2" width="22.875" style="20" customWidth="1"/>
    <col min="3" max="3" width="12.375" style="0" customWidth="1"/>
    <col min="4" max="4" width="36.75390625" style="0" customWidth="1"/>
    <col min="5" max="5" width="22.375" style="0" customWidth="1"/>
    <col min="6" max="6" width="11.00390625" style="0" customWidth="1"/>
    <col min="7" max="7" width="10.75390625" style="0" customWidth="1"/>
    <col min="8" max="8" width="14.75390625" style="0" customWidth="1"/>
    <col min="9" max="9" width="10.00390625" style="0" customWidth="1"/>
    <col min="10" max="10" width="7.375" style="0" customWidth="1"/>
    <col min="11" max="11" width="9.875" style="0" customWidth="1"/>
    <col min="14" max="15" width="8.625" style="0" customWidth="1"/>
    <col min="16" max="16" width="10.00390625" style="0" bestFit="1" customWidth="1"/>
    <col min="17" max="17" width="21.00390625" style="0" customWidth="1"/>
    <col min="18" max="18" width="25.25390625" style="0" customWidth="1"/>
    <col min="19" max="19" width="15.00390625" style="0" customWidth="1"/>
    <col min="20" max="20" width="11.375" style="0" customWidth="1"/>
    <col min="21" max="21" width="12.25390625" style="0" customWidth="1"/>
  </cols>
  <sheetData>
    <row r="1" spans="1:21" ht="15">
      <c r="A1" s="6" t="s">
        <v>22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6" t="s">
        <v>10</v>
      </c>
      <c r="N1" s="6"/>
      <c r="O1" s="6"/>
      <c r="P1" s="6"/>
      <c r="Q1" s="6"/>
      <c r="R1" s="6"/>
      <c r="S1" s="6"/>
      <c r="T1" s="7"/>
      <c r="U1" s="7"/>
    </row>
    <row r="2" spans="1:21" ht="15">
      <c r="A2" s="6" t="s">
        <v>274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6" t="s">
        <v>23</v>
      </c>
      <c r="N2" s="6"/>
      <c r="O2" s="6"/>
      <c r="P2" s="6"/>
      <c r="Q2" s="6"/>
      <c r="R2" s="6"/>
      <c r="S2" s="6"/>
      <c r="T2" s="7"/>
      <c r="U2" s="7"/>
    </row>
    <row r="3" spans="1:21" ht="18" customHeight="1">
      <c r="A3" s="6" t="s">
        <v>275</v>
      </c>
      <c r="B3" s="6"/>
      <c r="C3" s="6"/>
      <c r="D3" s="7"/>
      <c r="E3" s="7"/>
      <c r="F3" s="7" t="s">
        <v>276</v>
      </c>
      <c r="G3" s="7"/>
      <c r="H3" s="7"/>
      <c r="I3" s="7"/>
      <c r="J3" s="7"/>
      <c r="K3" s="7"/>
      <c r="L3" s="7"/>
      <c r="M3" s="127" t="s">
        <v>277</v>
      </c>
      <c r="N3" s="127"/>
      <c r="O3" s="127"/>
      <c r="P3" s="127"/>
      <c r="Q3" s="127"/>
      <c r="R3" s="127"/>
      <c r="S3" s="127"/>
      <c r="T3" s="7"/>
      <c r="U3" s="7"/>
    </row>
    <row r="4" spans="1:21" ht="15">
      <c r="A4" s="6" t="s">
        <v>278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6" t="s">
        <v>29</v>
      </c>
      <c r="N4" s="6"/>
      <c r="O4" s="6"/>
      <c r="P4" s="6"/>
      <c r="Q4" s="6"/>
      <c r="R4" s="6"/>
      <c r="S4" s="6"/>
      <c r="T4" s="7"/>
      <c r="U4" s="7"/>
    </row>
    <row r="5" spans="1:21" ht="15">
      <c r="A5" s="6" t="s">
        <v>279</v>
      </c>
      <c r="B5" s="6"/>
      <c r="C5" s="6"/>
      <c r="D5" s="7"/>
      <c r="E5" s="7"/>
      <c r="F5" s="7" t="s"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>
      <c r="A7" s="7"/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>
      <c r="A8" s="7"/>
      <c r="B8" s="4"/>
      <c r="C8" s="7"/>
      <c r="D8" s="7"/>
      <c r="E8" s="7"/>
      <c r="F8" s="7" t="s">
        <v>28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">
      <c r="A9" s="7"/>
      <c r="B9" s="4"/>
      <c r="C9" s="7"/>
      <c r="D9" s="7"/>
      <c r="E9" s="7"/>
      <c r="F9" s="8" t="s">
        <v>2</v>
      </c>
      <c r="G9" s="8"/>
      <c r="H9" s="8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>
      <c r="A10" s="7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>
      <c r="A11" s="7"/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>
      <c r="A12" s="7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N12" s="7"/>
      <c r="O12" s="7"/>
      <c r="P12" s="7" t="s">
        <v>3</v>
      </c>
      <c r="Q12" s="7"/>
      <c r="R12" s="7"/>
      <c r="S12" s="7"/>
      <c r="T12" s="7"/>
      <c r="U12" s="7"/>
    </row>
    <row r="13" spans="1:21" ht="15">
      <c r="A13" s="7"/>
      <c r="B13" s="4"/>
      <c r="C13" s="7"/>
      <c r="D13" s="7"/>
      <c r="E13" s="7"/>
      <c r="F13" s="7"/>
      <c r="G13" s="7"/>
      <c r="H13" s="7"/>
      <c r="I13" s="7"/>
      <c r="J13" s="7"/>
      <c r="K13" s="7"/>
      <c r="L13" s="7"/>
      <c r="N13" s="7"/>
      <c r="O13" s="7"/>
      <c r="P13" s="7" t="s">
        <v>151</v>
      </c>
      <c r="Q13" s="95"/>
      <c r="R13" s="95"/>
      <c r="S13" s="95"/>
      <c r="T13" s="95"/>
      <c r="U13" s="7"/>
    </row>
    <row r="14" spans="1:21" ht="15">
      <c r="A14" s="7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7" t="s">
        <v>283</v>
      </c>
      <c r="Q14" s="95"/>
      <c r="R14" s="95"/>
      <c r="S14" s="95"/>
      <c r="T14" s="95"/>
      <c r="U14" s="7"/>
    </row>
    <row r="15" spans="1:21" ht="15">
      <c r="A15" s="7"/>
      <c r="B15" s="4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 t="s">
        <v>38</v>
      </c>
      <c r="Q15" s="7"/>
      <c r="R15" s="7"/>
      <c r="S15" s="7"/>
      <c r="T15" s="7"/>
      <c r="U15" s="7"/>
    </row>
    <row r="16" spans="1:21" ht="15">
      <c r="A16" s="7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 t="s">
        <v>99</v>
      </c>
      <c r="Q16" s="7"/>
      <c r="R16" s="7"/>
      <c r="S16" s="7"/>
      <c r="T16" s="7"/>
      <c r="U16" s="7"/>
    </row>
    <row r="17" spans="1:21" ht="15">
      <c r="A17" s="7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 t="s">
        <v>39</v>
      </c>
      <c r="Q17" s="24">
        <v>50</v>
      </c>
      <c r="R17" s="7"/>
      <c r="S17" s="7"/>
      <c r="T17" s="7"/>
      <c r="U17" s="7"/>
    </row>
    <row r="18" spans="1:21" ht="15">
      <c r="A18" s="7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 t="s">
        <v>1</v>
      </c>
      <c r="Q18" s="7" t="s">
        <v>40</v>
      </c>
      <c r="R18" s="7"/>
      <c r="S18" s="7"/>
      <c r="T18" s="7"/>
      <c r="U18" s="7"/>
    </row>
    <row r="19" spans="1:21" ht="15">
      <c r="A19" s="7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N19" s="7"/>
      <c r="O19" s="7"/>
      <c r="P19" s="7" t="s">
        <v>286</v>
      </c>
      <c r="Q19" s="7"/>
      <c r="R19" s="7"/>
      <c r="S19" s="7"/>
      <c r="T19" s="7"/>
      <c r="U19" s="7"/>
    </row>
    <row r="20" spans="1:21" ht="15">
      <c r="A20" s="7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">
      <c r="A21" s="7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46.5" customHeight="1">
      <c r="A22" s="128" t="s">
        <v>0</v>
      </c>
      <c r="B22" s="128" t="s">
        <v>4</v>
      </c>
      <c r="C22" s="128" t="s">
        <v>5</v>
      </c>
      <c r="D22" s="128" t="s">
        <v>11</v>
      </c>
      <c r="E22" s="128" t="s">
        <v>6</v>
      </c>
      <c r="F22" s="128" t="s">
        <v>7</v>
      </c>
      <c r="G22" s="128" t="s">
        <v>26</v>
      </c>
      <c r="H22" s="128" t="s">
        <v>16</v>
      </c>
      <c r="I22" s="128" t="s">
        <v>21</v>
      </c>
      <c r="J22" s="128" t="s">
        <v>8</v>
      </c>
      <c r="K22" s="128" t="s">
        <v>17</v>
      </c>
      <c r="L22" s="134" t="s">
        <v>9</v>
      </c>
      <c r="M22" s="134"/>
      <c r="N22" s="134"/>
      <c r="O22" s="134"/>
      <c r="P22" s="134"/>
      <c r="Q22" s="134"/>
      <c r="R22" s="134"/>
      <c r="S22" s="134"/>
      <c r="T22" s="128" t="s">
        <v>27</v>
      </c>
      <c r="U22" s="128" t="s">
        <v>14</v>
      </c>
    </row>
    <row r="23" spans="1:21" ht="26.2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8" t="s">
        <v>12</v>
      </c>
      <c r="M23" s="128" t="s">
        <v>13</v>
      </c>
      <c r="N23" s="134" t="s">
        <v>15</v>
      </c>
      <c r="O23" s="134"/>
      <c r="P23" s="134"/>
      <c r="Q23" s="138" t="s">
        <v>30</v>
      </c>
      <c r="R23" s="138" t="s">
        <v>31</v>
      </c>
      <c r="S23" s="128" t="s">
        <v>25</v>
      </c>
      <c r="T23" s="129"/>
      <c r="U23" s="129"/>
    </row>
    <row r="24" spans="1:21" ht="30" customHeight="1">
      <c r="A24" s="129"/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0" t="s">
        <v>18</v>
      </c>
      <c r="O24" s="10" t="s">
        <v>24</v>
      </c>
      <c r="P24" s="10" t="s">
        <v>19</v>
      </c>
      <c r="Q24" s="139"/>
      <c r="R24" s="139"/>
      <c r="S24" s="130"/>
      <c r="T24" s="130"/>
      <c r="U24" s="130"/>
    </row>
    <row r="25" spans="1:21" ht="43.5" customHeight="1">
      <c r="A25" s="9">
        <v>1</v>
      </c>
      <c r="B25" s="56" t="s">
        <v>100</v>
      </c>
      <c r="C25" s="54" t="s">
        <v>20</v>
      </c>
      <c r="D25" s="55" t="s">
        <v>42</v>
      </c>
      <c r="E25" s="26" t="s">
        <v>37</v>
      </c>
      <c r="F25" s="11" t="s">
        <v>43</v>
      </c>
      <c r="G25" s="16" t="s">
        <v>44</v>
      </c>
      <c r="H25" s="36">
        <f>5.31*17697</f>
        <v>93971.06999999999</v>
      </c>
      <c r="I25" s="36">
        <f>H25/72</f>
        <v>1305.15375</v>
      </c>
      <c r="J25" s="21">
        <v>18</v>
      </c>
      <c r="K25" s="37">
        <f>I25*J25</f>
        <v>23492.767499999998</v>
      </c>
      <c r="L25" s="33"/>
      <c r="M25" s="45"/>
      <c r="N25" s="16"/>
      <c r="O25" s="16"/>
      <c r="P25" s="37">
        <f>(17697*N25)/72*O25</f>
        <v>0</v>
      </c>
      <c r="Q25" s="49"/>
      <c r="R25" s="49"/>
      <c r="S25" s="49"/>
      <c r="T25" s="37">
        <f>K25*10%</f>
        <v>2349.27675</v>
      </c>
      <c r="U25" s="37">
        <f>K25+L25+M25+P25+Q25+R25+S25+T25</f>
        <v>25842.04425</v>
      </c>
    </row>
    <row r="26" spans="1:21" ht="42.75" customHeight="1">
      <c r="A26" s="25">
        <v>2</v>
      </c>
      <c r="B26" s="26" t="s">
        <v>101</v>
      </c>
      <c r="C26" s="26" t="s">
        <v>20</v>
      </c>
      <c r="D26" s="26" t="s">
        <v>102</v>
      </c>
      <c r="E26" s="26" t="s">
        <v>103</v>
      </c>
      <c r="F26" s="11" t="s">
        <v>104</v>
      </c>
      <c r="G26" s="16" t="s">
        <v>44</v>
      </c>
      <c r="H26" s="37">
        <f>5.31*17697</f>
        <v>93971.06999999999</v>
      </c>
      <c r="I26" s="36">
        <f aca="true" t="shared" si="0" ref="I26:I52">H26/72</f>
        <v>1305.15375</v>
      </c>
      <c r="J26" s="16">
        <v>11</v>
      </c>
      <c r="K26" s="37">
        <f aca="true" t="shared" si="1" ref="K26:K52">I26*J26</f>
        <v>14356.69125</v>
      </c>
      <c r="L26" s="33"/>
      <c r="M26" s="45"/>
      <c r="N26" s="16"/>
      <c r="O26" s="16"/>
      <c r="P26" s="37">
        <f aca="true" t="shared" si="2" ref="P26:P52">(17697*N26)/72*O26</f>
        <v>0</v>
      </c>
      <c r="Q26" s="49"/>
      <c r="R26" s="49"/>
      <c r="S26" s="49"/>
      <c r="T26" s="37">
        <f aca="true" t="shared" si="3" ref="T26:T52">K26*10%</f>
        <v>1435.6691250000001</v>
      </c>
      <c r="U26" s="37">
        <f aca="true" t="shared" si="4" ref="U26:U52">K26+L26+M26+P26+Q26+R26+S26+T26</f>
        <v>15792.360375</v>
      </c>
    </row>
    <row r="27" spans="1:21" ht="60.75" customHeight="1">
      <c r="A27" s="9">
        <v>3</v>
      </c>
      <c r="B27" s="30" t="s">
        <v>105</v>
      </c>
      <c r="C27" s="27" t="s">
        <v>20</v>
      </c>
      <c r="D27" s="28" t="s">
        <v>45</v>
      </c>
      <c r="E27" s="29" t="s">
        <v>46</v>
      </c>
      <c r="F27" s="11" t="s">
        <v>47</v>
      </c>
      <c r="G27" s="16" t="s">
        <v>44</v>
      </c>
      <c r="H27" s="37">
        <f>4.49*17697</f>
        <v>79459.53</v>
      </c>
      <c r="I27" s="36">
        <f t="shared" si="0"/>
        <v>1103.6045833333333</v>
      </c>
      <c r="J27" s="22">
        <v>40.1</v>
      </c>
      <c r="K27" s="37">
        <f t="shared" si="1"/>
        <v>44254.54379166666</v>
      </c>
      <c r="L27" s="33"/>
      <c r="M27" s="45"/>
      <c r="N27" s="47">
        <v>0.25</v>
      </c>
      <c r="O27" s="22">
        <v>40.1</v>
      </c>
      <c r="P27" s="37">
        <f t="shared" si="2"/>
        <v>2464.061458333333</v>
      </c>
      <c r="Q27" s="49"/>
      <c r="R27" s="49"/>
      <c r="S27" s="49"/>
      <c r="T27" s="37">
        <f t="shared" si="3"/>
        <v>4425.4543791666665</v>
      </c>
      <c r="U27" s="37">
        <f t="shared" si="4"/>
        <v>51144.05962916666</v>
      </c>
    </row>
    <row r="28" spans="1:21" ht="42.75" customHeight="1">
      <c r="A28" s="9">
        <v>4</v>
      </c>
      <c r="B28" s="31" t="s">
        <v>32</v>
      </c>
      <c r="C28" s="26" t="s">
        <v>20</v>
      </c>
      <c r="D28" s="28" t="s">
        <v>106</v>
      </c>
      <c r="E28" s="29" t="s">
        <v>107</v>
      </c>
      <c r="F28" s="11" t="s">
        <v>48</v>
      </c>
      <c r="G28" s="16" t="s">
        <v>44</v>
      </c>
      <c r="H28" s="37">
        <f>4.4*17697</f>
        <v>77866.8</v>
      </c>
      <c r="I28" s="36">
        <f t="shared" si="0"/>
        <v>1081.4833333333333</v>
      </c>
      <c r="J28" s="16">
        <v>24.6</v>
      </c>
      <c r="K28" s="37">
        <f t="shared" si="1"/>
        <v>26604.49</v>
      </c>
      <c r="L28" s="33">
        <v>4424</v>
      </c>
      <c r="M28" s="45">
        <v>4424</v>
      </c>
      <c r="N28" s="47">
        <v>0.25</v>
      </c>
      <c r="O28" s="16">
        <v>24.6</v>
      </c>
      <c r="P28" s="37">
        <f t="shared" si="2"/>
        <v>1511.61875</v>
      </c>
      <c r="Q28" s="49"/>
      <c r="R28" s="49"/>
      <c r="S28" s="49"/>
      <c r="T28" s="37">
        <f t="shared" si="3"/>
        <v>2660.4490000000005</v>
      </c>
      <c r="U28" s="37">
        <f t="shared" si="4"/>
        <v>39624.55775000001</v>
      </c>
    </row>
    <row r="29" spans="1:21" ht="37.5" customHeight="1">
      <c r="A29" s="25">
        <v>5</v>
      </c>
      <c r="B29" s="31" t="s">
        <v>108</v>
      </c>
      <c r="C29" s="26" t="s">
        <v>20</v>
      </c>
      <c r="D29" s="28" t="s">
        <v>109</v>
      </c>
      <c r="E29" s="29" t="s">
        <v>110</v>
      </c>
      <c r="F29" s="11" t="s">
        <v>47</v>
      </c>
      <c r="G29" s="16" t="s">
        <v>44</v>
      </c>
      <c r="H29" s="38">
        <f>4.49*17697</f>
        <v>79459.53</v>
      </c>
      <c r="I29" s="36">
        <f t="shared" si="0"/>
        <v>1103.6045833333333</v>
      </c>
      <c r="J29" s="9">
        <v>7.6</v>
      </c>
      <c r="K29" s="37">
        <f t="shared" si="1"/>
        <v>8387.394833333332</v>
      </c>
      <c r="L29" s="34"/>
      <c r="M29" s="45"/>
      <c r="N29" s="9"/>
      <c r="O29" s="9"/>
      <c r="P29" s="37">
        <f t="shared" si="2"/>
        <v>0</v>
      </c>
      <c r="Q29" s="50"/>
      <c r="R29" s="50"/>
      <c r="S29" s="50"/>
      <c r="T29" s="37">
        <f t="shared" si="3"/>
        <v>838.7394833333333</v>
      </c>
      <c r="U29" s="37">
        <f t="shared" si="4"/>
        <v>9226.134316666665</v>
      </c>
    </row>
    <row r="30" spans="1:21" s="97" customFormat="1" ht="36" customHeight="1">
      <c r="A30" s="9">
        <v>6</v>
      </c>
      <c r="B30" s="114" t="s">
        <v>33</v>
      </c>
      <c r="C30" s="100" t="s">
        <v>20</v>
      </c>
      <c r="D30" s="111" t="s">
        <v>49</v>
      </c>
      <c r="E30" s="113" t="s">
        <v>50</v>
      </c>
      <c r="F30" s="108" t="s">
        <v>51</v>
      </c>
      <c r="G30" s="16" t="s">
        <v>44</v>
      </c>
      <c r="H30" s="37">
        <f>4.93*17697</f>
        <v>87246.20999999999</v>
      </c>
      <c r="I30" s="116">
        <f t="shared" si="0"/>
        <v>1211.7529166666666</v>
      </c>
      <c r="J30" s="16">
        <v>15.1</v>
      </c>
      <c r="K30" s="37">
        <f t="shared" si="1"/>
        <v>18297.469041666664</v>
      </c>
      <c r="L30" s="33"/>
      <c r="M30" s="33">
        <v>4424</v>
      </c>
      <c r="N30" s="16"/>
      <c r="O30" s="16"/>
      <c r="P30" s="37">
        <f t="shared" si="2"/>
        <v>0</v>
      </c>
      <c r="Q30" s="49"/>
      <c r="R30" s="49"/>
      <c r="S30" s="49"/>
      <c r="T30" s="37">
        <f t="shared" si="3"/>
        <v>1829.7469041666664</v>
      </c>
      <c r="U30" s="37">
        <f t="shared" si="4"/>
        <v>24551.21594583333</v>
      </c>
    </row>
    <row r="31" spans="1:21" ht="32.25" customHeight="1">
      <c r="A31" s="9">
        <v>7</v>
      </c>
      <c r="B31" s="31" t="s">
        <v>91</v>
      </c>
      <c r="C31" s="26" t="s">
        <v>20</v>
      </c>
      <c r="D31" s="28" t="s">
        <v>96</v>
      </c>
      <c r="E31" s="29" t="s">
        <v>111</v>
      </c>
      <c r="F31" s="11" t="s">
        <v>112</v>
      </c>
      <c r="G31" s="16" t="s">
        <v>44</v>
      </c>
      <c r="H31" s="38">
        <f>4.84*17697</f>
        <v>85653.48</v>
      </c>
      <c r="I31" s="36">
        <f t="shared" si="0"/>
        <v>1189.6316666666667</v>
      </c>
      <c r="J31" s="9">
        <v>15.2</v>
      </c>
      <c r="K31" s="37">
        <f t="shared" si="1"/>
        <v>18082.40133333333</v>
      </c>
      <c r="L31" s="34"/>
      <c r="M31" s="45"/>
      <c r="N31" s="9"/>
      <c r="O31" s="9"/>
      <c r="P31" s="37">
        <f t="shared" si="2"/>
        <v>0</v>
      </c>
      <c r="Q31" s="50"/>
      <c r="R31" s="50"/>
      <c r="S31" s="50"/>
      <c r="T31" s="37">
        <f t="shared" si="3"/>
        <v>1808.2401333333332</v>
      </c>
      <c r="U31" s="37">
        <f t="shared" si="4"/>
        <v>19890.641466666664</v>
      </c>
    </row>
    <row r="32" spans="1:21" ht="46.5" customHeight="1">
      <c r="A32" s="25">
        <v>8</v>
      </c>
      <c r="B32" s="31" t="s">
        <v>113</v>
      </c>
      <c r="C32" s="26" t="s">
        <v>20</v>
      </c>
      <c r="D32" s="28" t="s">
        <v>53</v>
      </c>
      <c r="E32" s="29" t="s">
        <v>54</v>
      </c>
      <c r="F32" s="11" t="s">
        <v>52</v>
      </c>
      <c r="G32" s="16" t="s">
        <v>44</v>
      </c>
      <c r="H32" s="38">
        <f>4.75*17697</f>
        <v>84060.75</v>
      </c>
      <c r="I32" s="36">
        <f t="shared" si="0"/>
        <v>1167.5104166666667</v>
      </c>
      <c r="J32" s="23">
        <v>10.2</v>
      </c>
      <c r="K32" s="37">
        <f t="shared" si="1"/>
        <v>11908.60625</v>
      </c>
      <c r="L32" s="34"/>
      <c r="M32" s="45"/>
      <c r="N32" s="9"/>
      <c r="O32" s="9"/>
      <c r="P32" s="37">
        <f t="shared" si="2"/>
        <v>0</v>
      </c>
      <c r="Q32" s="50"/>
      <c r="R32" s="50"/>
      <c r="S32" s="50"/>
      <c r="T32" s="37">
        <f t="shared" si="3"/>
        <v>1190.860625</v>
      </c>
      <c r="U32" s="37">
        <f t="shared" si="4"/>
        <v>13099.466875</v>
      </c>
    </row>
    <row r="33" spans="1:21" ht="32.25" customHeight="1">
      <c r="A33" s="9">
        <v>9</v>
      </c>
      <c r="B33" s="31" t="s">
        <v>114</v>
      </c>
      <c r="C33" s="26" t="s">
        <v>20</v>
      </c>
      <c r="D33" s="28" t="s">
        <v>115</v>
      </c>
      <c r="E33" s="29" t="s">
        <v>116</v>
      </c>
      <c r="F33" s="11" t="s">
        <v>117</v>
      </c>
      <c r="G33" s="16" t="s">
        <v>44</v>
      </c>
      <c r="H33" s="48">
        <f>4.75*17697</f>
        <v>84060.75</v>
      </c>
      <c r="I33" s="36">
        <f t="shared" si="0"/>
        <v>1167.5104166666667</v>
      </c>
      <c r="J33" s="9">
        <v>22.4</v>
      </c>
      <c r="K33" s="37">
        <f t="shared" si="1"/>
        <v>26152.233333333334</v>
      </c>
      <c r="L33" s="35"/>
      <c r="M33" s="57"/>
      <c r="N33" s="46">
        <v>0.2</v>
      </c>
      <c r="O33" s="9">
        <v>22.4</v>
      </c>
      <c r="P33" s="37">
        <f t="shared" si="2"/>
        <v>1101.1466666666665</v>
      </c>
      <c r="Q33" s="50"/>
      <c r="R33" s="50"/>
      <c r="S33" s="50"/>
      <c r="T33" s="37">
        <f t="shared" si="3"/>
        <v>2615.2233333333334</v>
      </c>
      <c r="U33" s="37">
        <f t="shared" si="4"/>
        <v>29868.603333333333</v>
      </c>
    </row>
    <row r="34" spans="1:21" ht="65.25" customHeight="1">
      <c r="A34" s="9">
        <v>10</v>
      </c>
      <c r="B34" s="31" t="s">
        <v>118</v>
      </c>
      <c r="C34" s="26" t="s">
        <v>20</v>
      </c>
      <c r="D34" s="28" t="s">
        <v>119</v>
      </c>
      <c r="E34" s="29" t="s">
        <v>147</v>
      </c>
      <c r="F34" s="11" t="s">
        <v>120</v>
      </c>
      <c r="G34" s="16" t="s">
        <v>44</v>
      </c>
      <c r="H34" s="38">
        <f>5.03*17697</f>
        <v>89015.91</v>
      </c>
      <c r="I34" s="36">
        <f t="shared" si="0"/>
        <v>1236.3320833333335</v>
      </c>
      <c r="J34" s="9">
        <v>14.7</v>
      </c>
      <c r="K34" s="37">
        <f t="shared" si="1"/>
        <v>18174.081625000003</v>
      </c>
      <c r="L34" s="34"/>
      <c r="M34" s="45"/>
      <c r="N34" s="9"/>
      <c r="O34" s="9"/>
      <c r="P34" s="37">
        <f t="shared" si="2"/>
        <v>0</v>
      </c>
      <c r="Q34" s="50"/>
      <c r="R34" s="50"/>
      <c r="S34" s="50"/>
      <c r="T34" s="37">
        <f t="shared" si="3"/>
        <v>1817.4081625000003</v>
      </c>
      <c r="U34" s="37">
        <f t="shared" si="4"/>
        <v>19991.489787500002</v>
      </c>
    </row>
    <row r="35" spans="1:21" ht="34.5" customHeight="1">
      <c r="A35" s="25">
        <v>11</v>
      </c>
      <c r="B35" s="31" t="s">
        <v>91</v>
      </c>
      <c r="C35" s="26" t="s">
        <v>20</v>
      </c>
      <c r="D35" s="28" t="s">
        <v>121</v>
      </c>
      <c r="E35" s="29" t="s">
        <v>122</v>
      </c>
      <c r="F35" s="11" t="s">
        <v>123</v>
      </c>
      <c r="G35" s="16" t="s">
        <v>44</v>
      </c>
      <c r="H35" s="38">
        <f>4.49*17697</f>
        <v>79459.53</v>
      </c>
      <c r="I35" s="36">
        <f t="shared" si="0"/>
        <v>1103.6045833333333</v>
      </c>
      <c r="J35" s="9">
        <v>15.2</v>
      </c>
      <c r="K35" s="37">
        <f t="shared" si="1"/>
        <v>16774.789666666664</v>
      </c>
      <c r="L35" s="34"/>
      <c r="M35" s="45"/>
      <c r="N35" s="9"/>
      <c r="O35" s="9"/>
      <c r="P35" s="37">
        <f t="shared" si="2"/>
        <v>0</v>
      </c>
      <c r="Q35" s="50"/>
      <c r="R35" s="50"/>
      <c r="S35" s="50"/>
      <c r="T35" s="37">
        <f t="shared" si="3"/>
        <v>1677.4789666666666</v>
      </c>
      <c r="U35" s="37">
        <f t="shared" si="4"/>
        <v>18452.26863333333</v>
      </c>
    </row>
    <row r="36" spans="1:21" ht="45.75" customHeight="1">
      <c r="A36" s="9">
        <v>12</v>
      </c>
      <c r="B36" s="31" t="s">
        <v>55</v>
      </c>
      <c r="C36" s="26" t="s">
        <v>20</v>
      </c>
      <c r="D36" s="28" t="s">
        <v>124</v>
      </c>
      <c r="E36" s="29" t="s">
        <v>125</v>
      </c>
      <c r="F36" s="11" t="s">
        <v>126</v>
      </c>
      <c r="G36" s="16" t="s">
        <v>44</v>
      </c>
      <c r="H36" s="38">
        <f>5.21*17697</f>
        <v>92201.37</v>
      </c>
      <c r="I36" s="36">
        <f t="shared" si="0"/>
        <v>1280.5745833333333</v>
      </c>
      <c r="J36" s="9">
        <v>9.7</v>
      </c>
      <c r="K36" s="37">
        <f t="shared" si="1"/>
        <v>12421.573458333332</v>
      </c>
      <c r="L36" s="34"/>
      <c r="M36" s="34"/>
      <c r="N36" s="46">
        <v>0.25</v>
      </c>
      <c r="O36" s="9">
        <v>9.7</v>
      </c>
      <c r="P36" s="37">
        <f t="shared" si="2"/>
        <v>596.0447916666666</v>
      </c>
      <c r="Q36" s="50"/>
      <c r="R36" s="50"/>
      <c r="S36" s="50"/>
      <c r="T36" s="37">
        <f t="shared" si="3"/>
        <v>1242.1573458333332</v>
      </c>
      <c r="U36" s="37">
        <f t="shared" si="4"/>
        <v>14259.775595833333</v>
      </c>
    </row>
    <row r="37" spans="1:21" ht="62.25" customHeight="1">
      <c r="A37" s="9">
        <v>13</v>
      </c>
      <c r="B37" s="31" t="s">
        <v>56</v>
      </c>
      <c r="C37" s="26" t="s">
        <v>20</v>
      </c>
      <c r="D37" s="28" t="s">
        <v>57</v>
      </c>
      <c r="E37" s="29" t="s">
        <v>146</v>
      </c>
      <c r="F37" s="11" t="s">
        <v>59</v>
      </c>
      <c r="G37" s="16" t="s">
        <v>44</v>
      </c>
      <c r="H37" s="38">
        <f>5.03*17697</f>
        <v>89015.91</v>
      </c>
      <c r="I37" s="36">
        <f t="shared" si="0"/>
        <v>1236.3320833333335</v>
      </c>
      <c r="J37" s="9">
        <v>15.2</v>
      </c>
      <c r="K37" s="37">
        <f t="shared" si="1"/>
        <v>18792.247666666666</v>
      </c>
      <c r="L37" s="34"/>
      <c r="M37" s="34">
        <v>4424</v>
      </c>
      <c r="N37" s="9"/>
      <c r="O37" s="9"/>
      <c r="P37" s="37">
        <f t="shared" si="2"/>
        <v>0</v>
      </c>
      <c r="Q37" s="50"/>
      <c r="R37" s="50"/>
      <c r="S37" s="50"/>
      <c r="T37" s="37">
        <f t="shared" si="3"/>
        <v>1879.2247666666667</v>
      </c>
      <c r="U37" s="37">
        <f t="shared" si="4"/>
        <v>25095.472433333332</v>
      </c>
    </row>
    <row r="38" spans="1:21" ht="52.5" customHeight="1">
      <c r="A38" s="25">
        <v>14</v>
      </c>
      <c r="B38" s="31" t="s">
        <v>127</v>
      </c>
      <c r="C38" s="26" t="s">
        <v>20</v>
      </c>
      <c r="D38" s="28" t="s">
        <v>61</v>
      </c>
      <c r="E38" s="29" t="s">
        <v>62</v>
      </c>
      <c r="F38" s="9" t="s">
        <v>60</v>
      </c>
      <c r="G38" s="16" t="s">
        <v>44</v>
      </c>
      <c r="H38" s="38">
        <f>5.21*17697</f>
        <v>92201.37</v>
      </c>
      <c r="I38" s="36">
        <f t="shared" si="0"/>
        <v>1280.5745833333333</v>
      </c>
      <c r="J38" s="9">
        <v>30.4</v>
      </c>
      <c r="K38" s="37">
        <f t="shared" si="1"/>
        <v>38929.467333333334</v>
      </c>
      <c r="L38" s="34"/>
      <c r="M38" s="34"/>
      <c r="N38" s="46">
        <v>0.25</v>
      </c>
      <c r="O38" s="9">
        <v>30.4</v>
      </c>
      <c r="P38" s="37">
        <f t="shared" si="2"/>
        <v>1868.0166666666664</v>
      </c>
      <c r="Q38" s="50"/>
      <c r="R38" s="50"/>
      <c r="S38" s="50"/>
      <c r="T38" s="37">
        <f t="shared" si="3"/>
        <v>3892.9467333333337</v>
      </c>
      <c r="U38" s="37">
        <f t="shared" si="4"/>
        <v>44690.43073333333</v>
      </c>
    </row>
    <row r="39" spans="1:21" ht="35.25" customHeight="1">
      <c r="A39" s="9">
        <v>15</v>
      </c>
      <c r="B39" s="31" t="s">
        <v>128</v>
      </c>
      <c r="C39" s="26" t="s">
        <v>20</v>
      </c>
      <c r="D39" s="28" t="s">
        <v>45</v>
      </c>
      <c r="E39" s="29" t="s">
        <v>129</v>
      </c>
      <c r="F39" s="11" t="s">
        <v>148</v>
      </c>
      <c r="G39" s="16" t="s">
        <v>44</v>
      </c>
      <c r="H39" s="38">
        <f>4.57*17697</f>
        <v>80875.29000000001</v>
      </c>
      <c r="I39" s="36">
        <f t="shared" si="0"/>
        <v>1123.2679166666667</v>
      </c>
      <c r="J39" s="9">
        <v>3.4</v>
      </c>
      <c r="K39" s="37">
        <f t="shared" si="1"/>
        <v>3819.1109166666665</v>
      </c>
      <c r="L39" s="34"/>
      <c r="M39" s="34"/>
      <c r="N39" s="9"/>
      <c r="O39" s="9"/>
      <c r="P39" s="37">
        <f t="shared" si="2"/>
        <v>0</v>
      </c>
      <c r="Q39" s="50"/>
      <c r="R39" s="50"/>
      <c r="S39" s="50"/>
      <c r="T39" s="37">
        <f t="shared" si="3"/>
        <v>381.91109166666666</v>
      </c>
      <c r="U39" s="37">
        <f t="shared" si="4"/>
        <v>4201.022008333333</v>
      </c>
    </row>
    <row r="40" spans="1:21" ht="75.75" customHeight="1">
      <c r="A40" s="9">
        <v>16</v>
      </c>
      <c r="B40" s="31" t="s">
        <v>34</v>
      </c>
      <c r="C40" s="26" t="s">
        <v>20</v>
      </c>
      <c r="D40" s="28" t="s">
        <v>63</v>
      </c>
      <c r="E40" s="29" t="s">
        <v>149</v>
      </c>
      <c r="F40" s="11" t="s">
        <v>65</v>
      </c>
      <c r="G40" s="16" t="s">
        <v>44</v>
      </c>
      <c r="H40" s="38">
        <f>5.31*17697</f>
        <v>93971.06999999999</v>
      </c>
      <c r="I40" s="36">
        <f t="shared" si="0"/>
        <v>1305.15375</v>
      </c>
      <c r="J40" s="9">
        <v>20</v>
      </c>
      <c r="K40" s="37">
        <f t="shared" si="1"/>
        <v>26103.074999999997</v>
      </c>
      <c r="L40" s="34"/>
      <c r="M40" s="34"/>
      <c r="N40" s="9"/>
      <c r="O40" s="9"/>
      <c r="P40" s="37">
        <f t="shared" si="2"/>
        <v>0</v>
      </c>
      <c r="Q40" s="50"/>
      <c r="R40" s="50"/>
      <c r="S40" s="50"/>
      <c r="T40" s="37">
        <f t="shared" si="3"/>
        <v>2610.3075</v>
      </c>
      <c r="U40" s="37">
        <f t="shared" si="4"/>
        <v>28713.382499999996</v>
      </c>
    </row>
    <row r="41" spans="1:21" ht="37.5" customHeight="1">
      <c r="A41" s="25">
        <v>17</v>
      </c>
      <c r="B41" s="31" t="s">
        <v>35</v>
      </c>
      <c r="C41" s="26" t="s">
        <v>20</v>
      </c>
      <c r="D41" s="28" t="s">
        <v>67</v>
      </c>
      <c r="E41" s="29" t="s">
        <v>68</v>
      </c>
      <c r="F41" s="11" t="s">
        <v>66</v>
      </c>
      <c r="G41" s="9" t="s">
        <v>69</v>
      </c>
      <c r="H41" s="38">
        <f>4.49*17697</f>
        <v>79459.53</v>
      </c>
      <c r="I41" s="36">
        <f t="shared" si="0"/>
        <v>1103.6045833333333</v>
      </c>
      <c r="J41" s="9">
        <v>9.3</v>
      </c>
      <c r="K41" s="37">
        <f t="shared" si="1"/>
        <v>10263.522625</v>
      </c>
      <c r="L41" s="34"/>
      <c r="M41" s="34"/>
      <c r="N41" s="46">
        <v>0.2</v>
      </c>
      <c r="O41" s="9">
        <v>9.3</v>
      </c>
      <c r="P41" s="37">
        <f t="shared" si="2"/>
        <v>457.1725</v>
      </c>
      <c r="Q41" s="50"/>
      <c r="R41" s="50"/>
      <c r="S41" s="50"/>
      <c r="T41" s="37">
        <f t="shared" si="3"/>
        <v>1026.3522625</v>
      </c>
      <c r="U41" s="37">
        <f t="shared" si="4"/>
        <v>11747.0473875</v>
      </c>
    </row>
    <row r="42" spans="1:21" ht="36.75" customHeight="1">
      <c r="A42" s="9">
        <v>18</v>
      </c>
      <c r="B42" s="31" t="s">
        <v>36</v>
      </c>
      <c r="C42" s="26" t="s">
        <v>20</v>
      </c>
      <c r="D42" s="28" t="s">
        <v>70</v>
      </c>
      <c r="E42" s="29" t="s">
        <v>72</v>
      </c>
      <c r="F42" s="11" t="s">
        <v>71</v>
      </c>
      <c r="G42" s="9" t="s">
        <v>69</v>
      </c>
      <c r="H42" s="38">
        <f>5.21*17697</f>
        <v>92201.37</v>
      </c>
      <c r="I42" s="36">
        <f t="shared" si="0"/>
        <v>1280.5745833333333</v>
      </c>
      <c r="J42" s="9">
        <v>8.8</v>
      </c>
      <c r="K42" s="37">
        <f t="shared" si="1"/>
        <v>11269.056333333334</v>
      </c>
      <c r="L42" s="34"/>
      <c r="M42" s="34"/>
      <c r="N42" s="9"/>
      <c r="O42" s="9"/>
      <c r="P42" s="37">
        <f t="shared" si="2"/>
        <v>0</v>
      </c>
      <c r="Q42" s="50"/>
      <c r="R42" s="50"/>
      <c r="S42" s="50"/>
      <c r="T42" s="37">
        <f t="shared" si="3"/>
        <v>1126.9056333333335</v>
      </c>
      <c r="U42" s="37">
        <f t="shared" si="4"/>
        <v>12395.961966666668</v>
      </c>
    </row>
    <row r="43" spans="1:21" ht="61.5" customHeight="1">
      <c r="A43" s="9">
        <v>19</v>
      </c>
      <c r="B43" s="31" t="s">
        <v>130</v>
      </c>
      <c r="C43" s="26" t="s">
        <v>20</v>
      </c>
      <c r="D43" s="28" t="s">
        <v>73</v>
      </c>
      <c r="E43" s="29" t="s">
        <v>150</v>
      </c>
      <c r="F43" s="11" t="s">
        <v>75</v>
      </c>
      <c r="G43" s="9" t="s">
        <v>69</v>
      </c>
      <c r="H43" s="38">
        <f>4.84*17697</f>
        <v>85653.48</v>
      </c>
      <c r="I43" s="36">
        <f t="shared" si="0"/>
        <v>1189.6316666666667</v>
      </c>
      <c r="J43" s="9">
        <v>5.9</v>
      </c>
      <c r="K43" s="37">
        <f t="shared" si="1"/>
        <v>7018.8268333333335</v>
      </c>
      <c r="L43" s="34"/>
      <c r="M43" s="34"/>
      <c r="N43" s="9"/>
      <c r="O43" s="9"/>
      <c r="P43" s="37">
        <f t="shared" si="2"/>
        <v>0</v>
      </c>
      <c r="Q43" s="50"/>
      <c r="R43" s="50"/>
      <c r="S43" s="50"/>
      <c r="T43" s="37">
        <f t="shared" si="3"/>
        <v>701.8826833333334</v>
      </c>
      <c r="U43" s="37">
        <f t="shared" si="4"/>
        <v>7720.709516666667</v>
      </c>
    </row>
    <row r="44" spans="1:21" ht="37.5" customHeight="1">
      <c r="A44" s="25">
        <v>20</v>
      </c>
      <c r="B44" s="31" t="s">
        <v>131</v>
      </c>
      <c r="C44" s="26" t="s">
        <v>20</v>
      </c>
      <c r="D44" s="28" t="s">
        <v>132</v>
      </c>
      <c r="E44" s="29" t="s">
        <v>133</v>
      </c>
      <c r="F44" s="11" t="s">
        <v>134</v>
      </c>
      <c r="G44" s="9" t="s">
        <v>69</v>
      </c>
      <c r="H44" s="38">
        <f>5.31*17697</f>
        <v>93971.06999999999</v>
      </c>
      <c r="I44" s="36">
        <f t="shared" si="0"/>
        <v>1305.15375</v>
      </c>
      <c r="J44" s="9">
        <v>17</v>
      </c>
      <c r="K44" s="37">
        <f t="shared" si="1"/>
        <v>22187.61375</v>
      </c>
      <c r="L44" s="34"/>
      <c r="M44" s="34"/>
      <c r="N44" s="46">
        <v>0.2</v>
      </c>
      <c r="O44" s="9">
        <v>13.1</v>
      </c>
      <c r="P44" s="37">
        <f t="shared" si="2"/>
        <v>643.9741666666666</v>
      </c>
      <c r="Q44" s="50"/>
      <c r="R44" s="50"/>
      <c r="S44" s="50"/>
      <c r="T44" s="37">
        <f t="shared" si="3"/>
        <v>2218.761375</v>
      </c>
      <c r="U44" s="37">
        <f t="shared" si="4"/>
        <v>25050.349291666666</v>
      </c>
    </row>
    <row r="45" spans="1:21" ht="34.5" customHeight="1">
      <c r="A45" s="9">
        <v>21</v>
      </c>
      <c r="B45" s="31" t="s">
        <v>41</v>
      </c>
      <c r="C45" s="26" t="s">
        <v>20</v>
      </c>
      <c r="D45" s="28" t="s">
        <v>76</v>
      </c>
      <c r="E45" s="29" t="s">
        <v>77</v>
      </c>
      <c r="F45" s="11" t="s">
        <v>78</v>
      </c>
      <c r="G45" s="9" t="s">
        <v>69</v>
      </c>
      <c r="H45" s="38">
        <f>5.31*17697</f>
        <v>93971.06999999999</v>
      </c>
      <c r="I45" s="36">
        <f t="shared" si="0"/>
        <v>1305.15375</v>
      </c>
      <c r="J45" s="9">
        <v>11</v>
      </c>
      <c r="K45" s="37">
        <f t="shared" si="1"/>
        <v>14356.69125</v>
      </c>
      <c r="L45" s="34"/>
      <c r="M45" s="34"/>
      <c r="N45" s="9"/>
      <c r="O45" s="9"/>
      <c r="P45" s="37">
        <f t="shared" si="2"/>
        <v>0</v>
      </c>
      <c r="Q45" s="50"/>
      <c r="R45" s="50"/>
      <c r="S45" s="50"/>
      <c r="T45" s="37">
        <f t="shared" si="3"/>
        <v>1435.6691250000001</v>
      </c>
      <c r="U45" s="37">
        <f t="shared" si="4"/>
        <v>15792.360375</v>
      </c>
    </row>
    <row r="46" spans="1:21" ht="37.5" customHeight="1">
      <c r="A46" s="9">
        <v>22</v>
      </c>
      <c r="B46" s="31" t="s">
        <v>32</v>
      </c>
      <c r="C46" s="26" t="s">
        <v>20</v>
      </c>
      <c r="D46" s="28" t="s">
        <v>135</v>
      </c>
      <c r="E46" s="29" t="s">
        <v>136</v>
      </c>
      <c r="F46" s="11" t="s">
        <v>123</v>
      </c>
      <c r="G46" s="9" t="s">
        <v>69</v>
      </c>
      <c r="H46" s="38">
        <f>4.49*17697</f>
        <v>79459.53</v>
      </c>
      <c r="I46" s="36">
        <f t="shared" si="0"/>
        <v>1103.6045833333333</v>
      </c>
      <c r="J46" s="9">
        <v>24.6</v>
      </c>
      <c r="K46" s="37">
        <f t="shared" si="1"/>
        <v>27148.67275</v>
      </c>
      <c r="L46" s="34">
        <v>4424</v>
      </c>
      <c r="M46" s="34">
        <v>4424</v>
      </c>
      <c r="N46" s="46">
        <v>0.25</v>
      </c>
      <c r="O46" s="9">
        <v>24.6</v>
      </c>
      <c r="P46" s="37">
        <f t="shared" si="2"/>
        <v>1511.61875</v>
      </c>
      <c r="Q46" s="50"/>
      <c r="R46" s="50"/>
      <c r="S46" s="50"/>
      <c r="T46" s="37">
        <f t="shared" si="3"/>
        <v>2714.8672750000005</v>
      </c>
      <c r="U46" s="37">
        <f t="shared" si="4"/>
        <v>40223.158775</v>
      </c>
    </row>
    <row r="47" spans="1:21" ht="34.5" customHeight="1">
      <c r="A47" s="25">
        <v>23</v>
      </c>
      <c r="B47" s="31" t="s">
        <v>137</v>
      </c>
      <c r="C47" s="26" t="s">
        <v>20</v>
      </c>
      <c r="D47" s="28" t="s">
        <v>49</v>
      </c>
      <c r="E47" s="29" t="s">
        <v>138</v>
      </c>
      <c r="F47" s="11" t="s">
        <v>139</v>
      </c>
      <c r="G47" s="9" t="s">
        <v>69</v>
      </c>
      <c r="H47" s="38">
        <f>5.03*17697</f>
        <v>89015.91</v>
      </c>
      <c r="I47" s="36">
        <f t="shared" si="0"/>
        <v>1236.3320833333335</v>
      </c>
      <c r="J47" s="9">
        <v>12.7</v>
      </c>
      <c r="K47" s="37">
        <f t="shared" si="1"/>
        <v>15701.417458333333</v>
      </c>
      <c r="L47" s="34"/>
      <c r="M47" s="34"/>
      <c r="N47" s="9"/>
      <c r="O47" s="9"/>
      <c r="P47" s="37">
        <f t="shared" si="2"/>
        <v>0</v>
      </c>
      <c r="Q47" s="50"/>
      <c r="R47" s="50"/>
      <c r="S47" s="50"/>
      <c r="T47" s="37">
        <f t="shared" si="3"/>
        <v>1570.1417458333335</v>
      </c>
      <c r="U47" s="37">
        <f t="shared" si="4"/>
        <v>17271.559204166668</v>
      </c>
    </row>
    <row r="48" spans="1:21" ht="32.25" customHeight="1">
      <c r="A48" s="9">
        <v>24</v>
      </c>
      <c r="B48" s="31" t="s">
        <v>79</v>
      </c>
      <c r="C48" s="26" t="s">
        <v>20</v>
      </c>
      <c r="D48" s="28" t="s">
        <v>81</v>
      </c>
      <c r="E48" s="29" t="s">
        <v>82</v>
      </c>
      <c r="F48" s="11" t="s">
        <v>80</v>
      </c>
      <c r="G48" s="9" t="s">
        <v>69</v>
      </c>
      <c r="H48" s="38">
        <f>5.12*17697</f>
        <v>90608.64</v>
      </c>
      <c r="I48" s="36">
        <f t="shared" si="0"/>
        <v>1258.4533333333334</v>
      </c>
      <c r="J48" s="9">
        <v>3.4</v>
      </c>
      <c r="K48" s="37">
        <f t="shared" si="1"/>
        <v>4278.741333333333</v>
      </c>
      <c r="L48" s="34"/>
      <c r="M48" s="34"/>
      <c r="N48" s="9"/>
      <c r="O48" s="9"/>
      <c r="P48" s="37">
        <f t="shared" si="2"/>
        <v>0</v>
      </c>
      <c r="Q48" s="50"/>
      <c r="R48" s="50"/>
      <c r="S48" s="50"/>
      <c r="T48" s="37">
        <f t="shared" si="3"/>
        <v>427.87413333333336</v>
      </c>
      <c r="U48" s="37">
        <f t="shared" si="4"/>
        <v>4706.615466666667</v>
      </c>
    </row>
    <row r="49" spans="1:21" ht="46.5" customHeight="1">
      <c r="A49" s="9">
        <v>25</v>
      </c>
      <c r="B49" s="30" t="s">
        <v>140</v>
      </c>
      <c r="C49" s="27" t="s">
        <v>20</v>
      </c>
      <c r="D49" s="28" t="s">
        <v>141</v>
      </c>
      <c r="E49" s="29" t="s">
        <v>142</v>
      </c>
      <c r="F49" s="11" t="s">
        <v>143</v>
      </c>
      <c r="G49" s="9" t="s">
        <v>69</v>
      </c>
      <c r="H49" s="38">
        <f>4.75*17697</f>
        <v>84060.75</v>
      </c>
      <c r="I49" s="36">
        <f t="shared" si="0"/>
        <v>1167.5104166666667</v>
      </c>
      <c r="J49" s="9">
        <v>7.6</v>
      </c>
      <c r="K49" s="37">
        <f t="shared" si="1"/>
        <v>8873.079166666666</v>
      </c>
      <c r="L49" s="34"/>
      <c r="M49" s="34"/>
      <c r="N49" s="9"/>
      <c r="O49" s="9"/>
      <c r="P49" s="37">
        <f t="shared" si="2"/>
        <v>0</v>
      </c>
      <c r="Q49" s="50"/>
      <c r="R49" s="50"/>
      <c r="S49" s="50"/>
      <c r="T49" s="37">
        <f t="shared" si="3"/>
        <v>887.3079166666666</v>
      </c>
      <c r="U49" s="37">
        <f t="shared" si="4"/>
        <v>9760.387083333333</v>
      </c>
    </row>
    <row r="50" spans="1:21" ht="31.5" customHeight="1">
      <c r="A50" s="25">
        <v>26</v>
      </c>
      <c r="B50" s="30" t="s">
        <v>90</v>
      </c>
      <c r="C50" s="27"/>
      <c r="D50" s="28"/>
      <c r="E50" s="29"/>
      <c r="F50" s="11" t="s">
        <v>144</v>
      </c>
      <c r="G50" s="9" t="s">
        <v>69</v>
      </c>
      <c r="H50" s="38">
        <f>4.84*17697</f>
        <v>85653.48</v>
      </c>
      <c r="I50" s="36">
        <f t="shared" si="0"/>
        <v>1189.6316666666667</v>
      </c>
      <c r="J50" s="9">
        <v>11</v>
      </c>
      <c r="K50" s="37">
        <f t="shared" si="1"/>
        <v>13085.948333333334</v>
      </c>
      <c r="L50" s="34"/>
      <c r="M50" s="34"/>
      <c r="N50" s="9"/>
      <c r="O50" s="9"/>
      <c r="P50" s="37">
        <f t="shared" si="2"/>
        <v>0</v>
      </c>
      <c r="Q50" s="50"/>
      <c r="R50" s="50"/>
      <c r="S50" s="50"/>
      <c r="T50" s="37">
        <f t="shared" si="3"/>
        <v>1308.5948333333336</v>
      </c>
      <c r="U50" s="37">
        <f t="shared" si="4"/>
        <v>14394.543166666666</v>
      </c>
    </row>
    <row r="51" spans="1:21" ht="25.5">
      <c r="A51" s="9">
        <v>27</v>
      </c>
      <c r="B51" s="30" t="s">
        <v>83</v>
      </c>
      <c r="C51" s="32"/>
      <c r="D51" s="28"/>
      <c r="E51" s="29"/>
      <c r="F51" s="11" t="s">
        <v>144</v>
      </c>
      <c r="G51" s="9" t="s">
        <v>69</v>
      </c>
      <c r="H51" s="38">
        <f>4.84*17697</f>
        <v>85653.48</v>
      </c>
      <c r="I51" s="36">
        <f t="shared" si="0"/>
        <v>1189.6316666666667</v>
      </c>
      <c r="J51" s="9">
        <v>4.8</v>
      </c>
      <c r="K51" s="37">
        <f t="shared" si="1"/>
        <v>5710.232</v>
      </c>
      <c r="L51" s="34"/>
      <c r="M51" s="34"/>
      <c r="N51" s="9"/>
      <c r="O51" s="9"/>
      <c r="P51" s="37">
        <f t="shared" si="2"/>
        <v>0</v>
      </c>
      <c r="Q51" s="50"/>
      <c r="R51" s="50"/>
      <c r="S51" s="50"/>
      <c r="T51" s="37">
        <f t="shared" si="3"/>
        <v>571.0232</v>
      </c>
      <c r="U51" s="37">
        <f t="shared" si="4"/>
        <v>6281.2552</v>
      </c>
    </row>
    <row r="52" spans="1:21" s="97" customFormat="1" ht="15">
      <c r="A52" s="9">
        <v>28</v>
      </c>
      <c r="B52" s="118" t="s">
        <v>84</v>
      </c>
      <c r="C52" s="119"/>
      <c r="D52" s="111"/>
      <c r="E52" s="113"/>
      <c r="F52" s="108" t="s">
        <v>144</v>
      </c>
      <c r="G52" s="16" t="s">
        <v>69</v>
      </c>
      <c r="H52" s="37">
        <f>4.84*17697</f>
        <v>85653.48</v>
      </c>
      <c r="I52" s="116">
        <f t="shared" si="0"/>
        <v>1189.6316666666667</v>
      </c>
      <c r="J52" s="16">
        <v>10.9</v>
      </c>
      <c r="K52" s="37">
        <f t="shared" si="1"/>
        <v>12966.985166666667</v>
      </c>
      <c r="L52" s="33"/>
      <c r="M52" s="33"/>
      <c r="N52" s="16"/>
      <c r="O52" s="16"/>
      <c r="P52" s="37">
        <f t="shared" si="2"/>
        <v>0</v>
      </c>
      <c r="Q52" s="49"/>
      <c r="R52" s="49"/>
      <c r="S52" s="49"/>
      <c r="T52" s="37">
        <f t="shared" si="3"/>
        <v>1296.6985166666668</v>
      </c>
      <c r="U52" s="37">
        <f t="shared" si="4"/>
        <v>14263.683683333335</v>
      </c>
    </row>
    <row r="53" spans="1:21" ht="15">
      <c r="A53" s="9"/>
      <c r="B53" s="18"/>
      <c r="C53" s="14"/>
      <c r="D53" s="14"/>
      <c r="E53" s="14"/>
      <c r="F53" s="14"/>
      <c r="G53" s="12"/>
      <c r="H53" s="12"/>
      <c r="I53" s="13"/>
      <c r="J53" s="59">
        <f>SUM(J25:J52)</f>
        <v>399.79999999999995</v>
      </c>
      <c r="K53" s="58">
        <f>SUM(K25:K52)</f>
        <v>479411.73000000004</v>
      </c>
      <c r="L53" s="58">
        <f aca="true" t="shared" si="5" ref="L53:U53">SUM(L25:L52)</f>
        <v>8848</v>
      </c>
      <c r="M53" s="58">
        <f t="shared" si="5"/>
        <v>17696</v>
      </c>
      <c r="N53" s="58">
        <f t="shared" si="5"/>
        <v>1.8499999999999999</v>
      </c>
      <c r="O53" s="58">
        <f t="shared" si="5"/>
        <v>174.2</v>
      </c>
      <c r="P53" s="58">
        <f t="shared" si="5"/>
        <v>10153.653749999998</v>
      </c>
      <c r="Q53" s="58">
        <f t="shared" si="5"/>
        <v>0</v>
      </c>
      <c r="R53" s="58">
        <f t="shared" si="5"/>
        <v>0</v>
      </c>
      <c r="S53" s="58">
        <f t="shared" si="5"/>
        <v>0</v>
      </c>
      <c r="T53" s="58">
        <f t="shared" si="5"/>
        <v>47941.173</v>
      </c>
      <c r="U53" s="58">
        <f t="shared" si="5"/>
        <v>564050.55675</v>
      </c>
    </row>
    <row r="54" spans="1:21" ht="1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2"/>
      <c r="U54" s="2"/>
    </row>
    <row r="55" spans="1:21" ht="15">
      <c r="A55" s="17"/>
      <c r="B55" s="12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2"/>
      <c r="T55" s="2"/>
      <c r="U55" s="2"/>
    </row>
    <row r="56" spans="1:21" ht="15">
      <c r="A56" s="17"/>
      <c r="B56" s="133"/>
      <c r="C56" s="133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">
      <c r="A57" s="17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">
      <c r="A58" s="1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">
      <c r="A59" s="1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">
      <c r="A60" s="1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">
      <c r="A61" s="1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">
      <c r="A62" s="1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">
      <c r="A63" s="1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">
      <c r="A64" s="1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">
      <c r="A65" s="1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">
      <c r="A66" s="1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">
      <c r="A67" s="1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">
      <c r="A68" s="1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">
      <c r="A69" s="1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">
      <c r="A70" s="1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">
      <c r="A71" s="1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">
      <c r="A72" s="1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">
      <c r="A73" s="1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">
      <c r="A74" s="1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">
      <c r="A75" s="1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1"/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" customHeight="1">
      <c r="A81" s="1"/>
      <c r="B81" s="1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</sheetData>
  <sheetProtection/>
  <mergeCells count="22">
    <mergeCell ref="M3:S3"/>
    <mergeCell ref="A22:A24"/>
    <mergeCell ref="B22:B24"/>
    <mergeCell ref="C22:C24"/>
    <mergeCell ref="D22:D24"/>
    <mergeCell ref="E22:E24"/>
    <mergeCell ref="F22:F24"/>
    <mergeCell ref="K22:K24"/>
    <mergeCell ref="L22:S22"/>
    <mergeCell ref="T22:T24"/>
    <mergeCell ref="U22:U24"/>
    <mergeCell ref="L23:L24"/>
    <mergeCell ref="M23:M24"/>
    <mergeCell ref="N23:P23"/>
    <mergeCell ref="Q23:Q24"/>
    <mergeCell ref="R23:R24"/>
    <mergeCell ref="S23:S24"/>
    <mergeCell ref="I22:I24"/>
    <mergeCell ref="J22:J24"/>
    <mergeCell ref="G22:G24"/>
    <mergeCell ref="H22:H24"/>
    <mergeCell ref="B56:C56"/>
  </mergeCell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view="pageBreakPreview" zoomScale="60" zoomScaleNormal="70" zoomScalePageLayoutView="0" workbookViewId="0" topLeftCell="A65">
      <selection activeCell="A75" sqref="A75:IV78"/>
    </sheetView>
  </sheetViews>
  <sheetFormatPr defaultColWidth="9.00390625" defaultRowHeight="12.75"/>
  <cols>
    <col min="1" max="1" width="4.00390625" style="0" customWidth="1"/>
    <col min="2" max="2" width="29.00390625" style="20" customWidth="1"/>
    <col min="3" max="3" width="12.375" style="0" customWidth="1"/>
    <col min="4" max="4" width="28.125" style="0" customWidth="1"/>
    <col min="5" max="5" width="19.125" style="0" customWidth="1"/>
    <col min="6" max="6" width="11.00390625" style="0" customWidth="1"/>
    <col min="7" max="7" width="10.75390625" style="0" customWidth="1"/>
    <col min="8" max="8" width="14.75390625" style="0" customWidth="1"/>
    <col min="9" max="9" width="10.00390625" style="0" customWidth="1"/>
    <col min="10" max="10" width="7.375" style="0" customWidth="1"/>
    <col min="11" max="11" width="11.625" style="0" customWidth="1"/>
    <col min="14" max="15" width="8.625" style="0" customWidth="1"/>
    <col min="16" max="16" width="10.00390625" style="0" bestFit="1" customWidth="1"/>
    <col min="17" max="17" width="23.625" style="0" customWidth="1"/>
    <col min="18" max="18" width="28.125" style="0" customWidth="1"/>
    <col min="19" max="19" width="15.00390625" style="0" customWidth="1"/>
    <col min="20" max="20" width="12.375" style="0" customWidth="1"/>
    <col min="21" max="21" width="14.75390625" style="0" customWidth="1"/>
  </cols>
  <sheetData>
    <row r="1" spans="1:21" ht="15">
      <c r="A1" s="6" t="s">
        <v>22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6" t="s">
        <v>10</v>
      </c>
      <c r="N1" s="6"/>
      <c r="O1" s="6"/>
      <c r="P1" s="6"/>
      <c r="Q1" s="6"/>
      <c r="R1" s="6"/>
      <c r="S1" s="6"/>
      <c r="T1" s="7"/>
      <c r="U1" s="7"/>
    </row>
    <row r="2" spans="1:21" ht="15">
      <c r="A2" s="6" t="s">
        <v>274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6" t="s">
        <v>23</v>
      </c>
      <c r="N2" s="6"/>
      <c r="O2" s="6"/>
      <c r="P2" s="6"/>
      <c r="Q2" s="6"/>
      <c r="R2" s="6"/>
      <c r="S2" s="6"/>
      <c r="T2" s="7"/>
      <c r="U2" s="7"/>
    </row>
    <row r="3" spans="1:21" ht="18" customHeight="1">
      <c r="A3" s="6" t="s">
        <v>275</v>
      </c>
      <c r="B3" s="6"/>
      <c r="C3" s="6"/>
      <c r="D3" s="7"/>
      <c r="E3" s="7"/>
      <c r="F3" s="7" t="s">
        <v>276</v>
      </c>
      <c r="G3" s="7"/>
      <c r="H3" s="7"/>
      <c r="I3" s="7"/>
      <c r="J3" s="7"/>
      <c r="K3" s="7"/>
      <c r="L3" s="7"/>
      <c r="M3" s="127" t="s">
        <v>277</v>
      </c>
      <c r="N3" s="127"/>
      <c r="O3" s="127"/>
      <c r="P3" s="127"/>
      <c r="Q3" s="127"/>
      <c r="R3" s="127"/>
      <c r="S3" s="127"/>
      <c r="T3" s="7"/>
      <c r="U3" s="7"/>
    </row>
    <row r="4" spans="1:21" ht="15">
      <c r="A4" s="6" t="s">
        <v>278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6" t="s">
        <v>29</v>
      </c>
      <c r="N4" s="6"/>
      <c r="O4" s="6"/>
      <c r="P4" s="6"/>
      <c r="Q4" s="6"/>
      <c r="R4" s="6"/>
      <c r="S4" s="6"/>
      <c r="T4" s="7"/>
      <c r="U4" s="7"/>
    </row>
    <row r="5" spans="1:21" ht="15">
      <c r="A5" s="6" t="s">
        <v>279</v>
      </c>
      <c r="B5" s="6"/>
      <c r="C5" s="6"/>
      <c r="D5" s="7"/>
      <c r="E5" s="7"/>
      <c r="F5" s="7" t="s"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>
      <c r="A7" s="7"/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>
      <c r="A8" s="7"/>
      <c r="B8" s="4"/>
      <c r="C8" s="7"/>
      <c r="D8" s="7"/>
      <c r="E8" s="7"/>
      <c r="F8" s="7" t="s">
        <v>28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">
      <c r="A9" s="7"/>
      <c r="B9" s="4"/>
      <c r="C9" s="7"/>
      <c r="D9" s="7"/>
      <c r="E9" s="7"/>
      <c r="F9" s="8" t="s">
        <v>2</v>
      </c>
      <c r="G9" s="8"/>
      <c r="H9" s="8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>
      <c r="A10" s="7"/>
      <c r="B10" s="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>
      <c r="A11" s="7"/>
      <c r="B11" s="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>
      <c r="A12" s="7"/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N12" s="7"/>
      <c r="O12" s="7"/>
      <c r="P12" s="7" t="s">
        <v>3</v>
      </c>
      <c r="Q12" s="95"/>
      <c r="R12" s="95"/>
      <c r="S12" s="95"/>
      <c r="T12" s="95"/>
      <c r="U12" s="7"/>
    </row>
    <row r="13" spans="1:21" ht="15">
      <c r="A13" s="7"/>
      <c r="B13" s="4"/>
      <c r="C13" s="7"/>
      <c r="D13" s="7"/>
      <c r="E13" s="7"/>
      <c r="F13" s="7"/>
      <c r="G13" s="7"/>
      <c r="H13" s="7"/>
      <c r="I13" s="7"/>
      <c r="J13" s="7"/>
      <c r="K13" s="7"/>
      <c r="L13" s="7"/>
      <c r="N13" s="7"/>
      <c r="O13" s="7"/>
      <c r="P13" s="7" t="s">
        <v>151</v>
      </c>
      <c r="Q13" s="95"/>
      <c r="R13" s="95"/>
      <c r="S13" s="95"/>
      <c r="T13" s="95"/>
      <c r="U13" s="7"/>
    </row>
    <row r="14" spans="1:21" ht="18.75" customHeight="1">
      <c r="A14" s="7"/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  <c r="N14" s="7"/>
      <c r="O14" s="7"/>
      <c r="P14" s="135" t="s">
        <v>284</v>
      </c>
      <c r="Q14" s="135"/>
      <c r="R14" s="135"/>
      <c r="S14" s="135"/>
      <c r="T14" s="135"/>
      <c r="U14" s="135"/>
    </row>
    <row r="15" spans="1:21" ht="15">
      <c r="A15" s="7"/>
      <c r="B15" s="4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  <c r="P15" s="7" t="s">
        <v>152</v>
      </c>
      <c r="Q15" s="7"/>
      <c r="R15" s="7"/>
      <c r="S15" s="7"/>
      <c r="T15" s="7"/>
      <c r="U15" s="7"/>
    </row>
    <row r="16" spans="1:21" ht="15">
      <c r="A16" s="7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N16" s="7"/>
      <c r="O16" s="7"/>
      <c r="P16" s="7" t="s">
        <v>99</v>
      </c>
      <c r="Q16" s="7"/>
      <c r="R16" s="7"/>
      <c r="S16" s="7"/>
      <c r="T16" s="7"/>
      <c r="U16" s="7"/>
    </row>
    <row r="17" spans="1:21" ht="15">
      <c r="A17" s="7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  <c r="P17" s="7" t="s">
        <v>39</v>
      </c>
      <c r="Q17" s="24">
        <v>50</v>
      </c>
      <c r="R17" s="7"/>
      <c r="S17" s="7"/>
      <c r="T17" s="7"/>
      <c r="U17" s="7"/>
    </row>
    <row r="18" spans="1:21" ht="15">
      <c r="A18" s="7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N18" s="7"/>
      <c r="O18" s="7"/>
      <c r="P18" s="7" t="s">
        <v>1</v>
      </c>
      <c r="Q18" s="7" t="s">
        <v>40</v>
      </c>
      <c r="R18" s="7"/>
      <c r="S18" s="7"/>
      <c r="T18" s="7"/>
      <c r="U18" s="7"/>
    </row>
    <row r="19" spans="1:21" ht="15">
      <c r="A19" s="7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N19" s="7"/>
      <c r="O19" s="7"/>
      <c r="P19" s="7" t="s">
        <v>153</v>
      </c>
      <c r="Q19" s="7"/>
      <c r="R19" s="7"/>
      <c r="S19" s="7"/>
      <c r="T19" s="7"/>
      <c r="U19" s="7"/>
    </row>
    <row r="20" spans="1:21" ht="15">
      <c r="A20" s="7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">
      <c r="A21" s="7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46.5" customHeight="1">
      <c r="A22" s="128" t="s">
        <v>0</v>
      </c>
      <c r="B22" s="128" t="s">
        <v>4</v>
      </c>
      <c r="C22" s="128" t="s">
        <v>232</v>
      </c>
      <c r="D22" s="128" t="s">
        <v>11</v>
      </c>
      <c r="E22" s="128" t="s">
        <v>6</v>
      </c>
      <c r="F22" s="128" t="s">
        <v>7</v>
      </c>
      <c r="G22" s="128" t="s">
        <v>26</v>
      </c>
      <c r="H22" s="128" t="s">
        <v>16</v>
      </c>
      <c r="I22" s="128" t="s">
        <v>21</v>
      </c>
      <c r="J22" s="128" t="s">
        <v>8</v>
      </c>
      <c r="K22" s="128" t="s">
        <v>17</v>
      </c>
      <c r="L22" s="134" t="s">
        <v>9</v>
      </c>
      <c r="M22" s="134"/>
      <c r="N22" s="134"/>
      <c r="O22" s="134"/>
      <c r="P22" s="134"/>
      <c r="Q22" s="134"/>
      <c r="R22" s="134"/>
      <c r="S22" s="134"/>
      <c r="T22" s="128" t="s">
        <v>27</v>
      </c>
      <c r="U22" s="128" t="s">
        <v>14</v>
      </c>
    </row>
    <row r="23" spans="1:21" ht="25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8" t="s">
        <v>12</v>
      </c>
      <c r="M23" s="128" t="s">
        <v>13</v>
      </c>
      <c r="N23" s="134" t="s">
        <v>15</v>
      </c>
      <c r="O23" s="134"/>
      <c r="P23" s="134"/>
      <c r="Q23" s="138" t="s">
        <v>30</v>
      </c>
      <c r="R23" s="128" t="s">
        <v>31</v>
      </c>
      <c r="S23" s="128" t="s">
        <v>25</v>
      </c>
      <c r="T23" s="129"/>
      <c r="U23" s="129"/>
    </row>
    <row r="24" spans="1:21" ht="30.75" customHeight="1">
      <c r="A24" s="129"/>
      <c r="B24" s="129"/>
      <c r="C24" s="129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0" t="s">
        <v>18</v>
      </c>
      <c r="O24" s="10" t="s">
        <v>24</v>
      </c>
      <c r="P24" s="10" t="s">
        <v>19</v>
      </c>
      <c r="Q24" s="139"/>
      <c r="R24" s="130"/>
      <c r="S24" s="130"/>
      <c r="T24" s="130"/>
      <c r="U24" s="130"/>
    </row>
    <row r="25" spans="1:21" ht="30.75" customHeight="1">
      <c r="A25" s="9">
        <v>1</v>
      </c>
      <c r="B25" s="60" t="s">
        <v>154</v>
      </c>
      <c r="C25" s="26" t="s">
        <v>20</v>
      </c>
      <c r="D25" s="29" t="s">
        <v>124</v>
      </c>
      <c r="E25" s="29" t="s">
        <v>155</v>
      </c>
      <c r="F25" s="70" t="s">
        <v>156</v>
      </c>
      <c r="G25" s="71" t="s">
        <v>44</v>
      </c>
      <c r="H25" s="77">
        <f>5.31*17697</f>
        <v>93971.06999999999</v>
      </c>
      <c r="I25" s="77">
        <f>H25/72</f>
        <v>1305.15375</v>
      </c>
      <c r="J25" s="70">
        <v>8.7</v>
      </c>
      <c r="K25" s="77">
        <f>I25*J25</f>
        <v>11354.837624999998</v>
      </c>
      <c r="L25" s="77"/>
      <c r="M25" s="77"/>
      <c r="N25" s="42"/>
      <c r="O25" s="42"/>
      <c r="P25" s="38">
        <f>(17697*N25)/72*O25</f>
        <v>0</v>
      </c>
      <c r="Q25" s="77"/>
      <c r="R25" s="77"/>
      <c r="S25" s="77"/>
      <c r="T25" s="77">
        <f>K25*10%</f>
        <v>1135.4837624999998</v>
      </c>
      <c r="U25" s="77">
        <f>K25+L25+M25+P25+Q25+R25+S25+T25</f>
        <v>12490.321387499998</v>
      </c>
    </row>
    <row r="26" spans="1:21" ht="38.25" customHeight="1">
      <c r="A26" s="9">
        <v>2</v>
      </c>
      <c r="B26" s="26" t="s">
        <v>157</v>
      </c>
      <c r="C26" s="26" t="s">
        <v>20</v>
      </c>
      <c r="D26" s="26" t="s">
        <v>42</v>
      </c>
      <c r="E26" s="26" t="s">
        <v>37</v>
      </c>
      <c r="F26" s="70" t="s">
        <v>43</v>
      </c>
      <c r="G26" s="71" t="s">
        <v>44</v>
      </c>
      <c r="H26" s="36">
        <f>5.31*17697</f>
        <v>93971.06999999999</v>
      </c>
      <c r="I26" s="77">
        <f aca="true" t="shared" si="0" ref="I26:I52">H26/72</f>
        <v>1305.15375</v>
      </c>
      <c r="J26" s="40">
        <v>10.8</v>
      </c>
      <c r="K26" s="77">
        <f aca="true" t="shared" si="1" ref="K26:K52">I26*J26</f>
        <v>14095.6605</v>
      </c>
      <c r="L26" s="37"/>
      <c r="M26" s="80"/>
      <c r="N26" s="71"/>
      <c r="O26" s="71"/>
      <c r="P26" s="38">
        <f aca="true" t="shared" si="2" ref="P26:P52">(17697*N26)/72*O26</f>
        <v>0</v>
      </c>
      <c r="Q26" s="37"/>
      <c r="R26" s="37"/>
      <c r="S26" s="37"/>
      <c r="T26" s="77">
        <f aca="true" t="shared" si="3" ref="T26:T52">K26*10%</f>
        <v>1409.5660500000001</v>
      </c>
      <c r="U26" s="77">
        <f aca="true" t="shared" si="4" ref="U26:U52">K26+L26+M26+P26+Q26+R26+S26+T26</f>
        <v>15505.22655</v>
      </c>
    </row>
    <row r="27" spans="1:21" ht="39" customHeight="1">
      <c r="A27" s="9">
        <v>3</v>
      </c>
      <c r="B27" s="26" t="s">
        <v>158</v>
      </c>
      <c r="C27" s="26" t="s">
        <v>20</v>
      </c>
      <c r="D27" s="26" t="s">
        <v>96</v>
      </c>
      <c r="E27" s="27" t="s">
        <v>159</v>
      </c>
      <c r="F27" s="70" t="s">
        <v>160</v>
      </c>
      <c r="G27" s="71" t="s">
        <v>44</v>
      </c>
      <c r="H27" s="36">
        <f>4.84*17697</f>
        <v>85653.48</v>
      </c>
      <c r="I27" s="77">
        <f t="shared" si="0"/>
        <v>1189.6316666666667</v>
      </c>
      <c r="J27" s="40">
        <v>10</v>
      </c>
      <c r="K27" s="77">
        <f t="shared" si="1"/>
        <v>11896.316666666666</v>
      </c>
      <c r="L27" s="37"/>
      <c r="M27" s="81"/>
      <c r="N27" s="71"/>
      <c r="O27" s="71"/>
      <c r="P27" s="38">
        <f t="shared" si="2"/>
        <v>0</v>
      </c>
      <c r="Q27" s="37"/>
      <c r="R27" s="37"/>
      <c r="S27" s="37"/>
      <c r="T27" s="77">
        <f t="shared" si="3"/>
        <v>1189.6316666666667</v>
      </c>
      <c r="U27" s="77">
        <f t="shared" si="4"/>
        <v>13085.948333333332</v>
      </c>
    </row>
    <row r="28" spans="1:21" ht="53.25" customHeight="1">
      <c r="A28" s="9">
        <v>4</v>
      </c>
      <c r="B28" s="26" t="s">
        <v>105</v>
      </c>
      <c r="C28" s="26" t="s">
        <v>20</v>
      </c>
      <c r="D28" s="60" t="s">
        <v>45</v>
      </c>
      <c r="E28" s="29" t="s">
        <v>46</v>
      </c>
      <c r="F28" s="70" t="s">
        <v>47</v>
      </c>
      <c r="G28" s="71" t="s">
        <v>44</v>
      </c>
      <c r="H28" s="37">
        <f>4.49*17697</f>
        <v>79459.53</v>
      </c>
      <c r="I28" s="77">
        <f t="shared" si="0"/>
        <v>1103.6045833333333</v>
      </c>
      <c r="J28" s="41">
        <v>13.6</v>
      </c>
      <c r="K28" s="77">
        <f t="shared" si="1"/>
        <v>15009.022333333332</v>
      </c>
      <c r="L28" s="82"/>
      <c r="M28" s="36"/>
      <c r="N28" s="85">
        <v>0.25</v>
      </c>
      <c r="O28" s="41">
        <v>13.6</v>
      </c>
      <c r="P28" s="38">
        <f t="shared" si="2"/>
        <v>835.6916666666666</v>
      </c>
      <c r="Q28" s="37"/>
      <c r="R28" s="37"/>
      <c r="S28" s="37"/>
      <c r="T28" s="77">
        <f t="shared" si="3"/>
        <v>1500.9022333333332</v>
      </c>
      <c r="U28" s="77">
        <f t="shared" si="4"/>
        <v>17345.616233333334</v>
      </c>
    </row>
    <row r="29" spans="1:21" ht="43.5" customHeight="1">
      <c r="A29" s="9">
        <v>5</v>
      </c>
      <c r="B29" s="31" t="s">
        <v>161</v>
      </c>
      <c r="C29" s="26" t="s">
        <v>20</v>
      </c>
      <c r="D29" s="28" t="s">
        <v>106</v>
      </c>
      <c r="E29" s="29" t="s">
        <v>107</v>
      </c>
      <c r="F29" s="70" t="s">
        <v>48</v>
      </c>
      <c r="G29" s="71" t="s">
        <v>44</v>
      </c>
      <c r="H29" s="37">
        <f>4.4*17697</f>
        <v>77866.8</v>
      </c>
      <c r="I29" s="77">
        <f t="shared" si="0"/>
        <v>1081.4833333333333</v>
      </c>
      <c r="J29" s="71">
        <v>13.4</v>
      </c>
      <c r="K29" s="77">
        <f t="shared" si="1"/>
        <v>14491.876666666667</v>
      </c>
      <c r="L29" s="82"/>
      <c r="M29" s="36"/>
      <c r="N29" s="72"/>
      <c r="O29" s="71"/>
      <c r="P29" s="38">
        <f t="shared" si="2"/>
        <v>0</v>
      </c>
      <c r="Q29" s="37"/>
      <c r="R29" s="37"/>
      <c r="S29" s="37"/>
      <c r="T29" s="77">
        <f t="shared" si="3"/>
        <v>1449.1876666666667</v>
      </c>
      <c r="U29" s="77">
        <f t="shared" si="4"/>
        <v>15941.064333333334</v>
      </c>
    </row>
    <row r="30" spans="1:21" ht="48.75" customHeight="1">
      <c r="A30" s="9">
        <v>6</v>
      </c>
      <c r="B30" s="31" t="s">
        <v>162</v>
      </c>
      <c r="C30" s="26" t="s">
        <v>20</v>
      </c>
      <c r="D30" s="28" t="s">
        <v>163</v>
      </c>
      <c r="E30" s="29" t="s">
        <v>164</v>
      </c>
      <c r="F30" s="70" t="s">
        <v>165</v>
      </c>
      <c r="G30" s="71" t="s">
        <v>44</v>
      </c>
      <c r="H30" s="37">
        <f>5.21*17697</f>
        <v>92201.37</v>
      </c>
      <c r="I30" s="77">
        <f t="shared" si="0"/>
        <v>1280.5745833333333</v>
      </c>
      <c r="J30" s="71">
        <v>5.4</v>
      </c>
      <c r="K30" s="77">
        <f t="shared" si="1"/>
        <v>6915.10275</v>
      </c>
      <c r="L30" s="82"/>
      <c r="M30" s="36"/>
      <c r="N30" s="72"/>
      <c r="O30" s="71"/>
      <c r="P30" s="38">
        <f t="shared" si="2"/>
        <v>0</v>
      </c>
      <c r="Q30" s="37"/>
      <c r="R30" s="37"/>
      <c r="S30" s="37"/>
      <c r="T30" s="77">
        <f t="shared" si="3"/>
        <v>691.5102750000001</v>
      </c>
      <c r="U30" s="77">
        <f t="shared" si="4"/>
        <v>7606.613025000001</v>
      </c>
    </row>
    <row r="31" spans="1:21" ht="32.25" customHeight="1">
      <c r="A31" s="9">
        <v>7</v>
      </c>
      <c r="B31" s="31" t="s">
        <v>166</v>
      </c>
      <c r="C31" s="26" t="s">
        <v>20</v>
      </c>
      <c r="D31" s="28" t="s">
        <v>96</v>
      </c>
      <c r="E31" s="29" t="s">
        <v>167</v>
      </c>
      <c r="F31" s="11" t="s">
        <v>168</v>
      </c>
      <c r="G31" s="71" t="s">
        <v>44</v>
      </c>
      <c r="H31" s="37">
        <f>5.31*17697</f>
        <v>93971.06999999999</v>
      </c>
      <c r="I31" s="77">
        <f t="shared" si="0"/>
        <v>1305.15375</v>
      </c>
      <c r="J31" s="71">
        <v>5.6</v>
      </c>
      <c r="K31" s="77">
        <f t="shared" si="1"/>
        <v>7308.860999999999</v>
      </c>
      <c r="L31" s="82"/>
      <c r="M31" s="36"/>
      <c r="N31" s="72"/>
      <c r="O31" s="71"/>
      <c r="P31" s="38">
        <f t="shared" si="2"/>
        <v>0</v>
      </c>
      <c r="Q31" s="37"/>
      <c r="R31" s="37"/>
      <c r="S31" s="37"/>
      <c r="T31" s="77">
        <f t="shared" si="3"/>
        <v>730.8860999999999</v>
      </c>
      <c r="U31" s="77">
        <f t="shared" si="4"/>
        <v>8039.747099999999</v>
      </c>
    </row>
    <row r="32" spans="1:21" ht="79.5" customHeight="1">
      <c r="A32" s="9">
        <v>8</v>
      </c>
      <c r="B32" s="31" t="s">
        <v>169</v>
      </c>
      <c r="C32" s="26" t="s">
        <v>20</v>
      </c>
      <c r="D32" s="28" t="s">
        <v>170</v>
      </c>
      <c r="E32" s="29" t="s">
        <v>171</v>
      </c>
      <c r="F32" s="70" t="s">
        <v>172</v>
      </c>
      <c r="G32" s="71" t="s">
        <v>44</v>
      </c>
      <c r="H32" s="37">
        <f>4.84*17697</f>
        <v>85653.48</v>
      </c>
      <c r="I32" s="77">
        <f t="shared" si="0"/>
        <v>1189.6316666666667</v>
      </c>
      <c r="J32" s="71">
        <v>11</v>
      </c>
      <c r="K32" s="77">
        <f t="shared" si="1"/>
        <v>13085.948333333334</v>
      </c>
      <c r="L32" s="82"/>
      <c r="M32" s="36"/>
      <c r="N32" s="72"/>
      <c r="O32" s="71"/>
      <c r="P32" s="38">
        <f t="shared" si="2"/>
        <v>0</v>
      </c>
      <c r="Q32" s="37"/>
      <c r="R32" s="37"/>
      <c r="S32" s="37"/>
      <c r="T32" s="77">
        <f t="shared" si="3"/>
        <v>1308.5948333333336</v>
      </c>
      <c r="U32" s="77">
        <f t="shared" si="4"/>
        <v>14394.543166666666</v>
      </c>
    </row>
    <row r="33" spans="1:21" ht="43.5" customHeight="1">
      <c r="A33" s="9">
        <v>9</v>
      </c>
      <c r="B33" s="31" t="s">
        <v>173</v>
      </c>
      <c r="C33" s="26" t="s">
        <v>20</v>
      </c>
      <c r="D33" s="28" t="s">
        <v>174</v>
      </c>
      <c r="E33" s="29" t="s">
        <v>175</v>
      </c>
      <c r="F33" s="70" t="s">
        <v>176</v>
      </c>
      <c r="G33" s="71" t="s">
        <v>44</v>
      </c>
      <c r="H33" s="37">
        <f>5.21*17697</f>
        <v>92201.37</v>
      </c>
      <c r="I33" s="77">
        <f t="shared" si="0"/>
        <v>1280.5745833333333</v>
      </c>
      <c r="J33" s="71">
        <v>6.8</v>
      </c>
      <c r="K33" s="77">
        <f t="shared" si="1"/>
        <v>8707.907166666666</v>
      </c>
      <c r="L33" s="82"/>
      <c r="M33" s="36"/>
      <c r="N33" s="72"/>
      <c r="O33" s="71"/>
      <c r="P33" s="38">
        <f t="shared" si="2"/>
        <v>0</v>
      </c>
      <c r="Q33" s="37"/>
      <c r="R33" s="37"/>
      <c r="S33" s="37"/>
      <c r="T33" s="77">
        <f t="shared" si="3"/>
        <v>870.7907166666666</v>
      </c>
      <c r="U33" s="77">
        <f t="shared" si="4"/>
        <v>9578.697883333332</v>
      </c>
    </row>
    <row r="34" spans="1:21" ht="46.5" customHeight="1">
      <c r="A34" s="9">
        <v>10</v>
      </c>
      <c r="B34" s="31" t="s">
        <v>177</v>
      </c>
      <c r="C34" s="26" t="s">
        <v>20</v>
      </c>
      <c r="D34" s="28" t="s">
        <v>121</v>
      </c>
      <c r="E34" s="29" t="s">
        <v>178</v>
      </c>
      <c r="F34" s="70" t="s">
        <v>179</v>
      </c>
      <c r="G34" s="71" t="s">
        <v>44</v>
      </c>
      <c r="H34" s="37">
        <f>4.84*17697</f>
        <v>85653.48</v>
      </c>
      <c r="I34" s="77">
        <f t="shared" si="0"/>
        <v>1189.6316666666667</v>
      </c>
      <c r="J34" s="71">
        <v>21.6</v>
      </c>
      <c r="K34" s="77">
        <f t="shared" si="1"/>
        <v>25696.044</v>
      </c>
      <c r="L34" s="82"/>
      <c r="M34" s="36"/>
      <c r="N34" s="72"/>
      <c r="O34" s="71"/>
      <c r="P34" s="38">
        <f t="shared" si="2"/>
        <v>0</v>
      </c>
      <c r="Q34" s="37"/>
      <c r="R34" s="37"/>
      <c r="S34" s="37"/>
      <c r="T34" s="77">
        <f t="shared" si="3"/>
        <v>2569.6044</v>
      </c>
      <c r="U34" s="77">
        <f t="shared" si="4"/>
        <v>28265.648400000002</v>
      </c>
    </row>
    <row r="35" spans="1:21" ht="48" customHeight="1">
      <c r="A35" s="9">
        <v>11</v>
      </c>
      <c r="B35" s="31" t="s">
        <v>180</v>
      </c>
      <c r="C35" s="26" t="s">
        <v>20</v>
      </c>
      <c r="D35" s="28" t="s">
        <v>170</v>
      </c>
      <c r="E35" s="29" t="s">
        <v>181</v>
      </c>
      <c r="F35" s="70" t="s">
        <v>182</v>
      </c>
      <c r="G35" s="71" t="s">
        <v>44</v>
      </c>
      <c r="H35" s="37">
        <f>4.49*17697</f>
        <v>79459.53</v>
      </c>
      <c r="I35" s="77">
        <f t="shared" si="0"/>
        <v>1103.6045833333333</v>
      </c>
      <c r="J35" s="71">
        <v>10.8</v>
      </c>
      <c r="K35" s="77">
        <f t="shared" si="1"/>
        <v>11918.9295</v>
      </c>
      <c r="L35" s="82"/>
      <c r="M35" s="36"/>
      <c r="N35" s="72"/>
      <c r="O35" s="71"/>
      <c r="P35" s="38">
        <f t="shared" si="2"/>
        <v>0</v>
      </c>
      <c r="Q35" s="37"/>
      <c r="R35" s="37"/>
      <c r="S35" s="37"/>
      <c r="T35" s="77">
        <f t="shared" si="3"/>
        <v>1191.8929500000002</v>
      </c>
      <c r="U35" s="77">
        <f t="shared" si="4"/>
        <v>13110.82245</v>
      </c>
    </row>
    <row r="36" spans="1:21" ht="50.25" customHeight="1">
      <c r="A36" s="9">
        <v>12</v>
      </c>
      <c r="B36" s="31" t="s">
        <v>114</v>
      </c>
      <c r="C36" s="26" t="s">
        <v>20</v>
      </c>
      <c r="D36" s="28" t="s">
        <v>115</v>
      </c>
      <c r="E36" s="29" t="s">
        <v>116</v>
      </c>
      <c r="F36" s="70" t="s">
        <v>117</v>
      </c>
      <c r="G36" s="71" t="s">
        <v>44</v>
      </c>
      <c r="H36" s="38">
        <f>4.75*17697</f>
        <v>84060.75</v>
      </c>
      <c r="I36" s="77">
        <f t="shared" si="0"/>
        <v>1167.5104166666667</v>
      </c>
      <c r="J36" s="42">
        <v>5.4</v>
      </c>
      <c r="K36" s="77">
        <f t="shared" si="1"/>
        <v>6304.556250000001</v>
      </c>
      <c r="L36" s="83"/>
      <c r="M36" s="36"/>
      <c r="N36" s="85">
        <v>0.2</v>
      </c>
      <c r="O36" s="42">
        <v>5.4</v>
      </c>
      <c r="P36" s="38">
        <f t="shared" si="2"/>
        <v>265.455</v>
      </c>
      <c r="Q36" s="38"/>
      <c r="R36" s="38"/>
      <c r="S36" s="38"/>
      <c r="T36" s="77">
        <f t="shared" si="3"/>
        <v>630.455625</v>
      </c>
      <c r="U36" s="77">
        <f t="shared" si="4"/>
        <v>7200.466875</v>
      </c>
    </row>
    <row r="37" spans="1:21" ht="78.75" customHeight="1">
      <c r="A37" s="9">
        <v>13</v>
      </c>
      <c r="B37" s="31" t="s">
        <v>183</v>
      </c>
      <c r="C37" s="26" t="s">
        <v>20</v>
      </c>
      <c r="D37" s="28" t="s">
        <v>119</v>
      </c>
      <c r="E37" s="29" t="s">
        <v>184</v>
      </c>
      <c r="F37" s="70" t="s">
        <v>120</v>
      </c>
      <c r="G37" s="71" t="s">
        <v>44</v>
      </c>
      <c r="H37" s="38">
        <f>5.03*17697</f>
        <v>89015.91</v>
      </c>
      <c r="I37" s="77">
        <f t="shared" si="0"/>
        <v>1236.3320833333335</v>
      </c>
      <c r="J37" s="42">
        <v>3.9</v>
      </c>
      <c r="K37" s="77">
        <f t="shared" si="1"/>
        <v>4821.695125</v>
      </c>
      <c r="L37" s="83"/>
      <c r="M37" s="36"/>
      <c r="N37" s="72"/>
      <c r="O37" s="42"/>
      <c r="P37" s="38">
        <f t="shared" si="2"/>
        <v>0</v>
      </c>
      <c r="Q37" s="38"/>
      <c r="R37" s="38"/>
      <c r="S37" s="38"/>
      <c r="T37" s="77">
        <f t="shared" si="3"/>
        <v>482.16951250000005</v>
      </c>
      <c r="U37" s="77">
        <f t="shared" si="4"/>
        <v>5303.8646375</v>
      </c>
    </row>
    <row r="38" spans="1:21" ht="46.5" customHeight="1">
      <c r="A38" s="9">
        <v>14</v>
      </c>
      <c r="B38" s="31" t="s">
        <v>185</v>
      </c>
      <c r="C38" s="26" t="s">
        <v>20</v>
      </c>
      <c r="D38" s="28" t="s">
        <v>163</v>
      </c>
      <c r="E38" s="29" t="s">
        <v>186</v>
      </c>
      <c r="F38" s="70" t="s">
        <v>187</v>
      </c>
      <c r="G38" s="71" t="s">
        <v>44</v>
      </c>
      <c r="H38" s="38">
        <f>4.66*17697</f>
        <v>82468.02</v>
      </c>
      <c r="I38" s="77">
        <f t="shared" si="0"/>
        <v>1145.3891666666668</v>
      </c>
      <c r="J38" s="42">
        <v>5.4</v>
      </c>
      <c r="K38" s="77">
        <f t="shared" si="1"/>
        <v>6185.101500000002</v>
      </c>
      <c r="L38" s="83">
        <v>4424</v>
      </c>
      <c r="M38" s="36">
        <v>4424</v>
      </c>
      <c r="N38" s="85">
        <v>0.25</v>
      </c>
      <c r="O38" s="42">
        <v>5.4</v>
      </c>
      <c r="P38" s="38">
        <f t="shared" si="2"/>
        <v>331.81875</v>
      </c>
      <c r="Q38" s="38"/>
      <c r="R38" s="38"/>
      <c r="S38" s="38"/>
      <c r="T38" s="77">
        <f t="shared" si="3"/>
        <v>618.5101500000002</v>
      </c>
      <c r="U38" s="77">
        <f t="shared" si="4"/>
        <v>15983.430400000001</v>
      </c>
    </row>
    <row r="39" spans="1:21" ht="41.25" customHeight="1">
      <c r="A39" s="9">
        <v>15</v>
      </c>
      <c r="B39" s="31" t="s">
        <v>188</v>
      </c>
      <c r="C39" s="26" t="s">
        <v>20</v>
      </c>
      <c r="D39" s="28" t="s">
        <v>189</v>
      </c>
      <c r="E39" s="29" t="s">
        <v>190</v>
      </c>
      <c r="F39" s="70" t="s">
        <v>191</v>
      </c>
      <c r="G39" s="71" t="s">
        <v>44</v>
      </c>
      <c r="H39" s="38">
        <f>5.03*17697</f>
        <v>89015.91</v>
      </c>
      <c r="I39" s="77">
        <f t="shared" si="0"/>
        <v>1236.3320833333335</v>
      </c>
      <c r="J39" s="42">
        <v>22</v>
      </c>
      <c r="K39" s="77">
        <f t="shared" si="1"/>
        <v>27199.305833333336</v>
      </c>
      <c r="L39" s="83"/>
      <c r="M39" s="36">
        <v>4424</v>
      </c>
      <c r="N39" s="72"/>
      <c r="O39" s="42"/>
      <c r="P39" s="38">
        <f t="shared" si="2"/>
        <v>0</v>
      </c>
      <c r="Q39" s="38"/>
      <c r="R39" s="38"/>
      <c r="S39" s="38"/>
      <c r="T39" s="77">
        <f t="shared" si="3"/>
        <v>2719.9305833333337</v>
      </c>
      <c r="U39" s="77">
        <f t="shared" si="4"/>
        <v>34343.23641666667</v>
      </c>
    </row>
    <row r="40" spans="1:21" ht="60" customHeight="1">
      <c r="A40" s="9">
        <v>16</v>
      </c>
      <c r="B40" s="31" t="s">
        <v>127</v>
      </c>
      <c r="C40" s="26" t="s">
        <v>20</v>
      </c>
      <c r="D40" s="28" t="s">
        <v>61</v>
      </c>
      <c r="E40" s="29" t="s">
        <v>62</v>
      </c>
      <c r="F40" s="42" t="s">
        <v>60</v>
      </c>
      <c r="G40" s="71" t="s">
        <v>44</v>
      </c>
      <c r="H40" s="38">
        <f>5.21*17697</f>
        <v>92201.37</v>
      </c>
      <c r="I40" s="77">
        <f t="shared" si="0"/>
        <v>1280.5745833333333</v>
      </c>
      <c r="J40" s="42">
        <v>13.6</v>
      </c>
      <c r="K40" s="77">
        <f t="shared" si="1"/>
        <v>17415.814333333332</v>
      </c>
      <c r="L40" s="83"/>
      <c r="M40" s="36"/>
      <c r="N40" s="84">
        <v>0.25</v>
      </c>
      <c r="O40" s="42">
        <v>13.6</v>
      </c>
      <c r="P40" s="38">
        <f t="shared" si="2"/>
        <v>835.6916666666666</v>
      </c>
      <c r="Q40" s="38"/>
      <c r="R40" s="38"/>
      <c r="S40" s="38"/>
      <c r="T40" s="77">
        <f t="shared" si="3"/>
        <v>1741.5814333333333</v>
      </c>
      <c r="U40" s="77">
        <f t="shared" si="4"/>
        <v>19993.08743333333</v>
      </c>
    </row>
    <row r="41" spans="1:21" ht="43.5" customHeight="1">
      <c r="A41" s="9">
        <v>17</v>
      </c>
      <c r="B41" s="31" t="s">
        <v>192</v>
      </c>
      <c r="C41" s="26" t="s">
        <v>20</v>
      </c>
      <c r="D41" s="28" t="s">
        <v>45</v>
      </c>
      <c r="E41" s="29" t="s">
        <v>129</v>
      </c>
      <c r="F41" s="70" t="s">
        <v>148</v>
      </c>
      <c r="G41" s="71" t="s">
        <v>44</v>
      </c>
      <c r="H41" s="38">
        <f>4.57*17697</f>
        <v>80875.29000000001</v>
      </c>
      <c r="I41" s="77">
        <f t="shared" si="0"/>
        <v>1123.2679166666667</v>
      </c>
      <c r="J41" s="42">
        <v>3.2</v>
      </c>
      <c r="K41" s="77">
        <f t="shared" si="1"/>
        <v>3594.4573333333337</v>
      </c>
      <c r="L41" s="83"/>
      <c r="M41" s="36"/>
      <c r="N41" s="73"/>
      <c r="O41" s="42"/>
      <c r="P41" s="38">
        <f t="shared" si="2"/>
        <v>0</v>
      </c>
      <c r="Q41" s="38"/>
      <c r="R41" s="38"/>
      <c r="S41" s="38"/>
      <c r="T41" s="77">
        <f t="shared" si="3"/>
        <v>359.4457333333334</v>
      </c>
      <c r="U41" s="77">
        <f t="shared" si="4"/>
        <v>3953.903066666667</v>
      </c>
    </row>
    <row r="42" spans="1:21" ht="46.5" customHeight="1">
      <c r="A42" s="9">
        <v>18</v>
      </c>
      <c r="B42" s="31" t="s">
        <v>193</v>
      </c>
      <c r="C42" s="26"/>
      <c r="D42" s="28" t="s">
        <v>67</v>
      </c>
      <c r="E42" s="29" t="s">
        <v>194</v>
      </c>
      <c r="F42" s="70" t="s">
        <v>195</v>
      </c>
      <c r="G42" s="71" t="s">
        <v>44</v>
      </c>
      <c r="H42" s="38">
        <f>5.03*17697</f>
        <v>89015.91</v>
      </c>
      <c r="I42" s="77">
        <f t="shared" si="0"/>
        <v>1236.3320833333335</v>
      </c>
      <c r="J42" s="42">
        <v>5.4</v>
      </c>
      <c r="K42" s="77">
        <f t="shared" si="1"/>
        <v>6676.193250000001</v>
      </c>
      <c r="L42" s="83"/>
      <c r="M42" s="36"/>
      <c r="N42" s="73"/>
      <c r="O42" s="42"/>
      <c r="P42" s="38">
        <f t="shared" si="2"/>
        <v>0</v>
      </c>
      <c r="Q42" s="38"/>
      <c r="R42" s="38"/>
      <c r="S42" s="38"/>
      <c r="T42" s="77">
        <f t="shared" si="3"/>
        <v>667.6193250000001</v>
      </c>
      <c r="U42" s="77">
        <f t="shared" si="4"/>
        <v>7343.812575000002</v>
      </c>
    </row>
    <row r="43" spans="1:21" ht="60.75" customHeight="1">
      <c r="A43" s="9">
        <v>19</v>
      </c>
      <c r="B43" s="31" t="s">
        <v>196</v>
      </c>
      <c r="C43" s="26" t="s">
        <v>20</v>
      </c>
      <c r="D43" s="28" t="s">
        <v>73</v>
      </c>
      <c r="E43" s="29" t="s">
        <v>150</v>
      </c>
      <c r="F43" s="70" t="s">
        <v>75</v>
      </c>
      <c r="G43" s="42" t="s">
        <v>69</v>
      </c>
      <c r="H43" s="38">
        <f>4.84*17697</f>
        <v>85653.48</v>
      </c>
      <c r="I43" s="77">
        <f t="shared" si="0"/>
        <v>1189.6316666666667</v>
      </c>
      <c r="J43" s="42">
        <v>3.9</v>
      </c>
      <c r="K43" s="77">
        <f t="shared" si="1"/>
        <v>4639.5635</v>
      </c>
      <c r="L43" s="83"/>
      <c r="M43" s="36"/>
      <c r="N43" s="73"/>
      <c r="O43" s="42"/>
      <c r="P43" s="38">
        <f t="shared" si="2"/>
        <v>0</v>
      </c>
      <c r="Q43" s="38"/>
      <c r="R43" s="38"/>
      <c r="S43" s="38"/>
      <c r="T43" s="77">
        <f t="shared" si="3"/>
        <v>463.95635000000004</v>
      </c>
      <c r="U43" s="77">
        <f t="shared" si="4"/>
        <v>5103.519850000001</v>
      </c>
    </row>
    <row r="44" spans="1:21" ht="32.25" customHeight="1">
      <c r="A44" s="9">
        <v>20</v>
      </c>
      <c r="B44" s="31" t="s">
        <v>35</v>
      </c>
      <c r="C44" s="26" t="s">
        <v>20</v>
      </c>
      <c r="D44" s="28" t="s">
        <v>76</v>
      </c>
      <c r="E44" s="29" t="s">
        <v>77</v>
      </c>
      <c r="F44" s="70" t="s">
        <v>78</v>
      </c>
      <c r="G44" s="42" t="s">
        <v>69</v>
      </c>
      <c r="H44" s="38">
        <f>5.31*17697</f>
        <v>93971.06999999999</v>
      </c>
      <c r="I44" s="77">
        <f t="shared" si="0"/>
        <v>1305.15375</v>
      </c>
      <c r="J44" s="42">
        <v>5.4</v>
      </c>
      <c r="K44" s="77">
        <f t="shared" si="1"/>
        <v>7047.83025</v>
      </c>
      <c r="L44" s="83"/>
      <c r="M44" s="36"/>
      <c r="N44" s="84">
        <v>0.2</v>
      </c>
      <c r="O44" s="42">
        <v>5.4</v>
      </c>
      <c r="P44" s="38">
        <f t="shared" si="2"/>
        <v>265.455</v>
      </c>
      <c r="Q44" s="38"/>
      <c r="R44" s="38"/>
      <c r="S44" s="38"/>
      <c r="T44" s="77">
        <f t="shared" si="3"/>
        <v>704.7830250000001</v>
      </c>
      <c r="U44" s="77">
        <f t="shared" si="4"/>
        <v>8018.068275</v>
      </c>
    </row>
    <row r="45" spans="1:21" ht="48" customHeight="1">
      <c r="A45" s="9">
        <v>21</v>
      </c>
      <c r="B45" s="31" t="s">
        <v>197</v>
      </c>
      <c r="C45" s="26" t="s">
        <v>20</v>
      </c>
      <c r="D45" s="28" t="s">
        <v>135</v>
      </c>
      <c r="E45" s="29" t="s">
        <v>136</v>
      </c>
      <c r="F45" s="70" t="s">
        <v>123</v>
      </c>
      <c r="G45" s="42" t="s">
        <v>69</v>
      </c>
      <c r="H45" s="38">
        <f>4.49*17697</f>
        <v>79459.53</v>
      </c>
      <c r="I45" s="77">
        <f t="shared" si="0"/>
        <v>1103.6045833333333</v>
      </c>
      <c r="J45" s="42">
        <v>27.8</v>
      </c>
      <c r="K45" s="77">
        <f t="shared" si="1"/>
        <v>30680.207416666664</v>
      </c>
      <c r="L45" s="38"/>
      <c r="M45" s="77"/>
      <c r="N45" s="42"/>
      <c r="O45" s="42"/>
      <c r="P45" s="38">
        <f t="shared" si="2"/>
        <v>0</v>
      </c>
      <c r="Q45" s="38"/>
      <c r="R45" s="38"/>
      <c r="S45" s="38"/>
      <c r="T45" s="77">
        <f t="shared" si="3"/>
        <v>3068.0207416666667</v>
      </c>
      <c r="U45" s="77">
        <f t="shared" si="4"/>
        <v>33748.22815833333</v>
      </c>
    </row>
    <row r="46" spans="1:21" ht="36.75" customHeight="1">
      <c r="A46" s="9">
        <v>22</v>
      </c>
      <c r="B46" s="31" t="s">
        <v>198</v>
      </c>
      <c r="C46" s="26" t="s">
        <v>20</v>
      </c>
      <c r="D46" s="28" t="s">
        <v>76</v>
      </c>
      <c r="E46" s="29" t="s">
        <v>199</v>
      </c>
      <c r="F46" s="70" t="s">
        <v>172</v>
      </c>
      <c r="G46" s="42" t="s">
        <v>69</v>
      </c>
      <c r="H46" s="38">
        <f>4.84*17697</f>
        <v>85653.48</v>
      </c>
      <c r="I46" s="77">
        <f t="shared" si="0"/>
        <v>1189.6316666666667</v>
      </c>
      <c r="J46" s="42">
        <v>17.6</v>
      </c>
      <c r="K46" s="77">
        <f t="shared" si="1"/>
        <v>20937.517333333333</v>
      </c>
      <c r="L46" s="38"/>
      <c r="M46" s="77"/>
      <c r="N46" s="42"/>
      <c r="O46" s="42"/>
      <c r="P46" s="38">
        <f t="shared" si="2"/>
        <v>0</v>
      </c>
      <c r="Q46" s="38"/>
      <c r="R46" s="38"/>
      <c r="S46" s="38"/>
      <c r="T46" s="77">
        <f t="shared" si="3"/>
        <v>2093.7517333333335</v>
      </c>
      <c r="U46" s="77">
        <f t="shared" si="4"/>
        <v>23031.269066666668</v>
      </c>
    </row>
    <row r="47" spans="1:21" ht="60" customHeight="1">
      <c r="A47" s="9">
        <v>23</v>
      </c>
      <c r="B47" s="31" t="s">
        <v>200</v>
      </c>
      <c r="C47" s="26" t="s">
        <v>20</v>
      </c>
      <c r="D47" s="28" t="s">
        <v>132</v>
      </c>
      <c r="E47" s="29" t="s">
        <v>201</v>
      </c>
      <c r="F47" s="70" t="s">
        <v>202</v>
      </c>
      <c r="G47" s="42" t="s">
        <v>69</v>
      </c>
      <c r="H47" s="38">
        <f>5.31*17697</f>
        <v>93971.06999999999</v>
      </c>
      <c r="I47" s="77">
        <f t="shared" si="0"/>
        <v>1305.15375</v>
      </c>
      <c r="J47" s="42">
        <v>8.7</v>
      </c>
      <c r="K47" s="77">
        <f t="shared" si="1"/>
        <v>11354.837624999998</v>
      </c>
      <c r="L47" s="38"/>
      <c r="M47" s="77"/>
      <c r="N47" s="42"/>
      <c r="O47" s="42"/>
      <c r="P47" s="38">
        <f t="shared" si="2"/>
        <v>0</v>
      </c>
      <c r="Q47" s="38"/>
      <c r="R47" s="38"/>
      <c r="S47" s="38"/>
      <c r="T47" s="77">
        <f t="shared" si="3"/>
        <v>1135.4837624999998</v>
      </c>
      <c r="U47" s="77">
        <f t="shared" si="4"/>
        <v>12490.321387499998</v>
      </c>
    </row>
    <row r="48" spans="1:21" ht="45">
      <c r="A48" s="9">
        <v>24</v>
      </c>
      <c r="B48" s="31" t="s">
        <v>79</v>
      </c>
      <c r="C48" s="26" t="s">
        <v>20</v>
      </c>
      <c r="D48" s="28" t="s">
        <v>81</v>
      </c>
      <c r="E48" s="29" t="s">
        <v>82</v>
      </c>
      <c r="F48" s="70" t="s">
        <v>80</v>
      </c>
      <c r="G48" s="42" t="s">
        <v>69</v>
      </c>
      <c r="H48" s="38">
        <f>5.12*17697</f>
        <v>90608.64</v>
      </c>
      <c r="I48" s="77">
        <f t="shared" si="0"/>
        <v>1258.4533333333334</v>
      </c>
      <c r="J48" s="42">
        <v>1.4</v>
      </c>
      <c r="K48" s="77">
        <f t="shared" si="1"/>
        <v>1761.8346666666666</v>
      </c>
      <c r="L48" s="38"/>
      <c r="M48" s="38"/>
      <c r="N48" s="42"/>
      <c r="O48" s="42"/>
      <c r="P48" s="38">
        <f t="shared" si="2"/>
        <v>0</v>
      </c>
      <c r="Q48" s="38"/>
      <c r="R48" s="38"/>
      <c r="S48" s="38"/>
      <c r="T48" s="77">
        <f t="shared" si="3"/>
        <v>176.18346666666667</v>
      </c>
      <c r="U48" s="77">
        <f t="shared" si="4"/>
        <v>1938.0181333333333</v>
      </c>
    </row>
    <row r="49" spans="1:21" ht="34.5" customHeight="1">
      <c r="A49" s="9">
        <v>25</v>
      </c>
      <c r="B49" s="30" t="s">
        <v>203</v>
      </c>
      <c r="C49" s="26" t="s">
        <v>20</v>
      </c>
      <c r="D49" s="28" t="s">
        <v>132</v>
      </c>
      <c r="E49" s="29" t="s">
        <v>204</v>
      </c>
      <c r="F49" s="70" t="s">
        <v>205</v>
      </c>
      <c r="G49" s="42" t="s">
        <v>69</v>
      </c>
      <c r="H49" s="38">
        <f>5.31*17697</f>
        <v>93971.06999999999</v>
      </c>
      <c r="I49" s="77">
        <f t="shared" si="0"/>
        <v>1305.15375</v>
      </c>
      <c r="J49" s="42">
        <v>5.2</v>
      </c>
      <c r="K49" s="77">
        <f t="shared" si="1"/>
        <v>6786.7995</v>
      </c>
      <c r="L49" s="38"/>
      <c r="M49" s="38">
        <v>4424</v>
      </c>
      <c r="N49" s="42"/>
      <c r="O49" s="42"/>
      <c r="P49" s="38">
        <f t="shared" si="2"/>
        <v>0</v>
      </c>
      <c r="Q49" s="38"/>
      <c r="R49" s="38"/>
      <c r="S49" s="38"/>
      <c r="T49" s="77">
        <f t="shared" si="3"/>
        <v>678.6799500000001</v>
      </c>
      <c r="U49" s="77">
        <f t="shared" si="4"/>
        <v>11889.47945</v>
      </c>
    </row>
    <row r="50" spans="1:21" ht="48" customHeight="1">
      <c r="A50" s="9">
        <v>26</v>
      </c>
      <c r="B50" s="30" t="s">
        <v>206</v>
      </c>
      <c r="C50" s="26" t="s">
        <v>20</v>
      </c>
      <c r="D50" s="28" t="s">
        <v>207</v>
      </c>
      <c r="E50" s="29" t="s">
        <v>208</v>
      </c>
      <c r="F50" s="70" t="s">
        <v>209</v>
      </c>
      <c r="G50" s="42" t="s">
        <v>69</v>
      </c>
      <c r="H50" s="38">
        <f>4.75*17697</f>
        <v>84060.75</v>
      </c>
      <c r="I50" s="77">
        <f t="shared" si="0"/>
        <v>1167.5104166666667</v>
      </c>
      <c r="J50" s="42">
        <v>13</v>
      </c>
      <c r="K50" s="77">
        <f t="shared" si="1"/>
        <v>15177.635416666668</v>
      </c>
      <c r="L50" s="38">
        <v>4424</v>
      </c>
      <c r="M50" s="38">
        <v>4424</v>
      </c>
      <c r="N50" s="90">
        <v>0.25</v>
      </c>
      <c r="O50" s="42">
        <v>5.4</v>
      </c>
      <c r="P50" s="38">
        <f t="shared" si="2"/>
        <v>331.81875</v>
      </c>
      <c r="Q50" s="38"/>
      <c r="R50" s="38"/>
      <c r="S50" s="38"/>
      <c r="T50" s="77">
        <f t="shared" si="3"/>
        <v>1517.763541666667</v>
      </c>
      <c r="U50" s="77">
        <f t="shared" si="4"/>
        <v>25875.217708333334</v>
      </c>
    </row>
    <row r="51" spans="1:21" ht="18" customHeight="1">
      <c r="A51" s="9">
        <v>27</v>
      </c>
      <c r="B51" s="30" t="s">
        <v>83</v>
      </c>
      <c r="C51" s="32"/>
      <c r="D51" s="28"/>
      <c r="E51" s="29"/>
      <c r="F51" s="70" t="s">
        <v>144</v>
      </c>
      <c r="G51" s="42" t="s">
        <v>69</v>
      </c>
      <c r="H51" s="38">
        <f>4.84*17697</f>
        <v>85653.48</v>
      </c>
      <c r="I51" s="77">
        <f t="shared" si="0"/>
        <v>1189.6316666666667</v>
      </c>
      <c r="J51" s="42">
        <v>3.6</v>
      </c>
      <c r="K51" s="77">
        <f t="shared" si="1"/>
        <v>4282.674</v>
      </c>
      <c r="L51" s="38"/>
      <c r="M51" s="38"/>
      <c r="N51" s="42"/>
      <c r="O51" s="42"/>
      <c r="P51" s="38">
        <f t="shared" si="2"/>
        <v>0</v>
      </c>
      <c r="Q51" s="38"/>
      <c r="R51" s="38"/>
      <c r="S51" s="38"/>
      <c r="T51" s="77">
        <f t="shared" si="3"/>
        <v>428.2674</v>
      </c>
      <c r="U51" s="77">
        <f t="shared" si="4"/>
        <v>4710.9414</v>
      </c>
    </row>
    <row r="52" spans="1:21" ht="15">
      <c r="A52" s="9">
        <v>28</v>
      </c>
      <c r="B52" s="30" t="s">
        <v>84</v>
      </c>
      <c r="C52" s="32"/>
      <c r="D52" s="28"/>
      <c r="E52" s="29"/>
      <c r="F52" s="70" t="s">
        <v>144</v>
      </c>
      <c r="G52" s="42" t="s">
        <v>69</v>
      </c>
      <c r="H52" s="38">
        <f>4.84*17697</f>
        <v>85653.48</v>
      </c>
      <c r="I52" s="77">
        <f t="shared" si="0"/>
        <v>1189.6316666666667</v>
      </c>
      <c r="J52" s="42">
        <v>2</v>
      </c>
      <c r="K52" s="77">
        <f t="shared" si="1"/>
        <v>2379.2633333333333</v>
      </c>
      <c r="L52" s="38"/>
      <c r="M52" s="38"/>
      <c r="N52" s="42"/>
      <c r="O52" s="42"/>
      <c r="P52" s="38">
        <f t="shared" si="2"/>
        <v>0</v>
      </c>
      <c r="Q52" s="38"/>
      <c r="R52" s="38"/>
      <c r="S52" s="38"/>
      <c r="T52" s="77">
        <f t="shared" si="3"/>
        <v>237.92633333333333</v>
      </c>
      <c r="U52" s="77">
        <f t="shared" si="4"/>
        <v>2617.1896666666667</v>
      </c>
    </row>
    <row r="53" spans="1:21" ht="15">
      <c r="A53" s="9"/>
      <c r="B53" s="66"/>
      <c r="C53" s="67"/>
      <c r="D53" s="67"/>
      <c r="E53" s="67"/>
      <c r="F53" s="74"/>
      <c r="G53" s="75"/>
      <c r="H53" s="39"/>
      <c r="I53" s="39"/>
      <c r="J53" s="86">
        <f>SUM(J25:J52)</f>
        <v>265.20000000000005</v>
      </c>
      <c r="K53" s="53">
        <f>SUM(K25:K52)</f>
        <v>317725.7932083334</v>
      </c>
      <c r="L53" s="53">
        <f aca="true" t="shared" si="5" ref="L53:U53">SUM(L25:L52)</f>
        <v>8848</v>
      </c>
      <c r="M53" s="53">
        <f t="shared" si="5"/>
        <v>17696</v>
      </c>
      <c r="N53" s="53">
        <f t="shared" si="5"/>
        <v>1.4</v>
      </c>
      <c r="O53" s="53">
        <f t="shared" si="5"/>
        <v>48.8</v>
      </c>
      <c r="P53" s="53">
        <f t="shared" si="5"/>
        <v>2865.930833333333</v>
      </c>
      <c r="Q53" s="53">
        <f t="shared" si="5"/>
        <v>0</v>
      </c>
      <c r="R53" s="53">
        <f t="shared" si="5"/>
        <v>0</v>
      </c>
      <c r="S53" s="53">
        <f t="shared" si="5"/>
        <v>0</v>
      </c>
      <c r="T53" s="53">
        <f t="shared" si="5"/>
        <v>31772.579320833338</v>
      </c>
      <c r="U53" s="53">
        <f t="shared" si="5"/>
        <v>378908.30336250004</v>
      </c>
    </row>
    <row r="54" spans="1:21" s="20" customFormat="1" ht="33.75" customHeight="1">
      <c r="A54" s="9">
        <v>29</v>
      </c>
      <c r="B54" s="60" t="s">
        <v>210</v>
      </c>
      <c r="C54" s="60" t="s">
        <v>20</v>
      </c>
      <c r="D54" s="60" t="s">
        <v>124</v>
      </c>
      <c r="E54" s="60" t="s">
        <v>155</v>
      </c>
      <c r="F54" s="42" t="s">
        <v>156</v>
      </c>
      <c r="G54" s="42" t="s">
        <v>69</v>
      </c>
      <c r="H54" s="38">
        <f>5.31*17697</f>
        <v>93971.06999999999</v>
      </c>
      <c r="I54" s="38">
        <f>H54/72</f>
        <v>1305.15375</v>
      </c>
      <c r="J54" s="42">
        <v>7.2</v>
      </c>
      <c r="K54" s="38">
        <f>I54*J54</f>
        <v>9397.107</v>
      </c>
      <c r="L54" s="38"/>
      <c r="M54" s="38"/>
      <c r="N54" s="42"/>
      <c r="O54" s="42"/>
      <c r="P54" s="38"/>
      <c r="Q54" s="38"/>
      <c r="R54" s="38"/>
      <c r="S54" s="38"/>
      <c r="T54" s="38">
        <f>K54*10%</f>
        <v>939.7107000000001</v>
      </c>
      <c r="U54" s="38">
        <f>K54+L54+M54+P54+Q54+R54+S54+T54</f>
        <v>10336.8177</v>
      </c>
    </row>
    <row r="55" spans="1:21" s="20" customFormat="1" ht="45.75" customHeight="1">
      <c r="A55" s="9">
        <v>30</v>
      </c>
      <c r="B55" s="60" t="s">
        <v>210</v>
      </c>
      <c r="C55" s="60" t="s">
        <v>20</v>
      </c>
      <c r="D55" s="60" t="s">
        <v>211</v>
      </c>
      <c r="E55" s="60" t="s">
        <v>164</v>
      </c>
      <c r="F55" s="42" t="s">
        <v>212</v>
      </c>
      <c r="G55" s="42" t="s">
        <v>213</v>
      </c>
      <c r="H55" s="38">
        <f>5.21*17697</f>
        <v>92201.37</v>
      </c>
      <c r="I55" s="38">
        <f aca="true" t="shared" si="6" ref="I55:I70">H55/72</f>
        <v>1280.5745833333333</v>
      </c>
      <c r="J55" s="42">
        <v>9</v>
      </c>
      <c r="K55" s="38">
        <f aca="true" t="shared" si="7" ref="K55:K70">I55*J55</f>
        <v>11525.17125</v>
      </c>
      <c r="L55" s="38"/>
      <c r="M55" s="38"/>
      <c r="N55" s="42"/>
      <c r="O55" s="42"/>
      <c r="P55" s="38"/>
      <c r="Q55" s="38"/>
      <c r="R55" s="38"/>
      <c r="S55" s="38"/>
      <c r="T55" s="38">
        <f aca="true" t="shared" si="8" ref="T55:T70">K55*10%</f>
        <v>1152.517125</v>
      </c>
      <c r="U55" s="38">
        <f aca="true" t="shared" si="9" ref="U55:U70">K55+L55+M55+P55+Q55+R55+S55+T55</f>
        <v>12677.688375</v>
      </c>
    </row>
    <row r="56" spans="1:21" ht="45.75" customHeight="1">
      <c r="A56" s="9">
        <v>31</v>
      </c>
      <c r="B56" s="60" t="s">
        <v>210</v>
      </c>
      <c r="C56" s="60" t="s">
        <v>20</v>
      </c>
      <c r="D56" s="60" t="s">
        <v>214</v>
      </c>
      <c r="E56" s="60" t="s">
        <v>171</v>
      </c>
      <c r="F56" s="42" t="s">
        <v>172</v>
      </c>
      <c r="G56" s="42" t="s">
        <v>213</v>
      </c>
      <c r="H56" s="38">
        <f>4.84*17697</f>
        <v>85653.48</v>
      </c>
      <c r="I56" s="38">
        <f t="shared" si="6"/>
        <v>1189.6316666666667</v>
      </c>
      <c r="J56" s="42">
        <v>9</v>
      </c>
      <c r="K56" s="38">
        <f t="shared" si="7"/>
        <v>10706.685</v>
      </c>
      <c r="L56" s="38"/>
      <c r="M56" s="38"/>
      <c r="N56" s="42"/>
      <c r="O56" s="42"/>
      <c r="P56" s="38"/>
      <c r="Q56" s="38"/>
      <c r="R56" s="38"/>
      <c r="S56" s="38"/>
      <c r="T56" s="38">
        <f t="shared" si="8"/>
        <v>1070.6685</v>
      </c>
      <c r="U56" s="38">
        <f t="shared" si="9"/>
        <v>11777.3535</v>
      </c>
    </row>
    <row r="57" spans="1:21" ht="48" customHeight="1">
      <c r="A57" s="9">
        <v>14</v>
      </c>
      <c r="B57" s="60" t="s">
        <v>210</v>
      </c>
      <c r="C57" s="60" t="s">
        <v>20</v>
      </c>
      <c r="D57" s="28" t="s">
        <v>215</v>
      </c>
      <c r="E57" s="29" t="s">
        <v>175</v>
      </c>
      <c r="F57" s="70" t="s">
        <v>216</v>
      </c>
      <c r="G57" s="42" t="s">
        <v>69</v>
      </c>
      <c r="H57" s="38">
        <f>5.21*17697</f>
        <v>92201.37</v>
      </c>
      <c r="I57" s="38">
        <f t="shared" si="6"/>
        <v>1280.5745833333333</v>
      </c>
      <c r="J57" s="42">
        <v>3.6</v>
      </c>
      <c r="K57" s="38">
        <f t="shared" si="7"/>
        <v>4610.0685</v>
      </c>
      <c r="L57" s="83"/>
      <c r="M57" s="36"/>
      <c r="N57" s="72"/>
      <c r="O57" s="42"/>
      <c r="P57" s="38"/>
      <c r="Q57" s="38"/>
      <c r="R57" s="38"/>
      <c r="S57" s="38"/>
      <c r="T57" s="38">
        <f t="shared" si="8"/>
        <v>461.00685000000004</v>
      </c>
      <c r="U57" s="38">
        <f t="shared" si="9"/>
        <v>5071.07535</v>
      </c>
    </row>
    <row r="58" spans="1:21" ht="32.25" customHeight="1">
      <c r="A58" s="9">
        <v>21</v>
      </c>
      <c r="B58" s="60" t="s">
        <v>210</v>
      </c>
      <c r="C58" s="26" t="s">
        <v>20</v>
      </c>
      <c r="D58" s="28" t="s">
        <v>121</v>
      </c>
      <c r="E58" s="29" t="s">
        <v>178</v>
      </c>
      <c r="F58" s="70" t="s">
        <v>179</v>
      </c>
      <c r="G58" s="71" t="s">
        <v>44</v>
      </c>
      <c r="H58" s="37">
        <f>4.84*17697</f>
        <v>85653.48</v>
      </c>
      <c r="I58" s="38">
        <f t="shared" si="6"/>
        <v>1189.6316666666667</v>
      </c>
      <c r="J58" s="71">
        <v>5.2</v>
      </c>
      <c r="K58" s="38">
        <f t="shared" si="7"/>
        <v>6186.084666666667</v>
      </c>
      <c r="L58" s="38"/>
      <c r="M58" s="77"/>
      <c r="N58" s="42"/>
      <c r="O58" s="42"/>
      <c r="P58" s="38"/>
      <c r="Q58" s="38"/>
      <c r="R58" s="38"/>
      <c r="S58" s="38"/>
      <c r="T58" s="38">
        <f t="shared" si="8"/>
        <v>618.6084666666667</v>
      </c>
      <c r="U58" s="38">
        <f t="shared" si="9"/>
        <v>6804.693133333333</v>
      </c>
    </row>
    <row r="59" spans="1:21" ht="47.25" customHeight="1">
      <c r="A59" s="9">
        <v>25</v>
      </c>
      <c r="B59" s="60" t="s">
        <v>210</v>
      </c>
      <c r="C59" s="60" t="s">
        <v>20</v>
      </c>
      <c r="D59" s="28" t="s">
        <v>217</v>
      </c>
      <c r="E59" s="29" t="s">
        <v>218</v>
      </c>
      <c r="F59" s="70" t="s">
        <v>104</v>
      </c>
      <c r="G59" s="42" t="s">
        <v>69</v>
      </c>
      <c r="H59" s="38">
        <f>5.31*17697</f>
        <v>93971.06999999999</v>
      </c>
      <c r="I59" s="38">
        <f t="shared" si="6"/>
        <v>1305.15375</v>
      </c>
      <c r="J59" s="42">
        <v>9</v>
      </c>
      <c r="K59" s="38">
        <f t="shared" si="7"/>
        <v>11746.383749999999</v>
      </c>
      <c r="L59" s="38"/>
      <c r="M59" s="38"/>
      <c r="N59" s="42"/>
      <c r="O59" s="42"/>
      <c r="P59" s="38"/>
      <c r="Q59" s="38"/>
      <c r="R59" s="38"/>
      <c r="S59" s="38"/>
      <c r="T59" s="38">
        <f t="shared" si="8"/>
        <v>1174.638375</v>
      </c>
      <c r="U59" s="38">
        <f t="shared" si="9"/>
        <v>12921.022125</v>
      </c>
    </row>
    <row r="60" spans="1:21" ht="48" customHeight="1">
      <c r="A60" s="9">
        <v>10</v>
      </c>
      <c r="B60" s="60" t="s">
        <v>210</v>
      </c>
      <c r="C60" s="60" t="s">
        <v>20</v>
      </c>
      <c r="D60" s="28" t="s">
        <v>219</v>
      </c>
      <c r="E60" s="29" t="s">
        <v>220</v>
      </c>
      <c r="F60" s="70" t="s">
        <v>221</v>
      </c>
      <c r="G60" s="42" t="s">
        <v>69</v>
      </c>
      <c r="H60" s="38">
        <f>5.21*17697</f>
        <v>92201.37</v>
      </c>
      <c r="I60" s="38">
        <f t="shared" si="6"/>
        <v>1280.5745833333333</v>
      </c>
      <c r="J60" s="42">
        <v>1.8</v>
      </c>
      <c r="K60" s="38">
        <f t="shared" si="7"/>
        <v>2305.03425</v>
      </c>
      <c r="L60" s="82"/>
      <c r="M60" s="36"/>
      <c r="N60" s="72"/>
      <c r="O60" s="71"/>
      <c r="P60" s="37"/>
      <c r="Q60" s="37"/>
      <c r="R60" s="37"/>
      <c r="S60" s="37"/>
      <c r="T60" s="38">
        <f t="shared" si="8"/>
        <v>230.50342500000002</v>
      </c>
      <c r="U60" s="38">
        <f t="shared" si="9"/>
        <v>2535.537675</v>
      </c>
    </row>
    <row r="61" spans="1:21" ht="45.75" customHeight="1">
      <c r="A61" s="9">
        <v>26</v>
      </c>
      <c r="B61" s="60" t="s">
        <v>210</v>
      </c>
      <c r="C61" s="26" t="s">
        <v>20</v>
      </c>
      <c r="D61" s="28" t="s">
        <v>163</v>
      </c>
      <c r="E61" s="29" t="s">
        <v>186</v>
      </c>
      <c r="F61" s="70" t="s">
        <v>187</v>
      </c>
      <c r="G61" s="71" t="s">
        <v>44</v>
      </c>
      <c r="H61" s="38">
        <f>4.66*17697</f>
        <v>82468.02</v>
      </c>
      <c r="I61" s="38">
        <f t="shared" si="6"/>
        <v>1145.3891666666668</v>
      </c>
      <c r="J61" s="42">
        <v>3.6</v>
      </c>
      <c r="K61" s="38">
        <f t="shared" si="7"/>
        <v>4123.401000000001</v>
      </c>
      <c r="L61" s="38"/>
      <c r="M61" s="38"/>
      <c r="N61" s="42"/>
      <c r="O61" s="42"/>
      <c r="P61" s="38"/>
      <c r="Q61" s="38"/>
      <c r="R61" s="38"/>
      <c r="S61" s="38"/>
      <c r="T61" s="38">
        <f t="shared" si="8"/>
        <v>412.3401000000001</v>
      </c>
      <c r="U61" s="38">
        <f t="shared" si="9"/>
        <v>4535.741100000001</v>
      </c>
    </row>
    <row r="62" spans="1:21" ht="42" customHeight="1">
      <c r="A62" s="9"/>
      <c r="B62" s="26" t="s">
        <v>188</v>
      </c>
      <c r="C62" s="26" t="s">
        <v>20</v>
      </c>
      <c r="D62" s="60" t="s">
        <v>189</v>
      </c>
      <c r="E62" s="60" t="s">
        <v>190</v>
      </c>
      <c r="F62" s="42" t="s">
        <v>191</v>
      </c>
      <c r="G62" s="71" t="s">
        <v>44</v>
      </c>
      <c r="H62" s="38">
        <f>5.03*17697</f>
        <v>89015.91</v>
      </c>
      <c r="I62" s="38">
        <f t="shared" si="6"/>
        <v>1236.3320833333335</v>
      </c>
      <c r="J62" s="42">
        <v>6.4</v>
      </c>
      <c r="K62" s="38">
        <f t="shared" si="7"/>
        <v>7912.525333333335</v>
      </c>
      <c r="L62" s="78"/>
      <c r="M62" s="78"/>
      <c r="N62" s="61"/>
      <c r="O62" s="61"/>
      <c r="P62" s="78"/>
      <c r="Q62" s="78"/>
      <c r="R62" s="78"/>
      <c r="S62" s="78"/>
      <c r="T62" s="38">
        <f t="shared" si="8"/>
        <v>791.2525333333335</v>
      </c>
      <c r="U62" s="38">
        <f t="shared" si="9"/>
        <v>8703.777866666669</v>
      </c>
    </row>
    <row r="63" spans="1:21" ht="43.5" customHeight="1">
      <c r="A63" s="9">
        <v>35</v>
      </c>
      <c r="B63" s="60" t="s">
        <v>210</v>
      </c>
      <c r="C63" s="60" t="s">
        <v>20</v>
      </c>
      <c r="D63" s="60" t="s">
        <v>222</v>
      </c>
      <c r="E63" s="60" t="s">
        <v>223</v>
      </c>
      <c r="F63" s="42" t="s">
        <v>282</v>
      </c>
      <c r="G63" s="42" t="s">
        <v>69</v>
      </c>
      <c r="H63" s="38">
        <f>5.21*17697</f>
        <v>92201.37</v>
      </c>
      <c r="I63" s="38">
        <f t="shared" si="6"/>
        <v>1280.5745833333333</v>
      </c>
      <c r="J63" s="42">
        <v>3.6</v>
      </c>
      <c r="K63" s="38">
        <f t="shared" si="7"/>
        <v>4610.0685</v>
      </c>
      <c r="L63" s="38"/>
      <c r="M63" s="38"/>
      <c r="N63" s="42"/>
      <c r="O63" s="42"/>
      <c r="P63" s="38"/>
      <c r="Q63" s="38"/>
      <c r="R63" s="38"/>
      <c r="S63" s="38"/>
      <c r="T63" s="38">
        <f t="shared" si="8"/>
        <v>461.00685000000004</v>
      </c>
      <c r="U63" s="38">
        <f t="shared" si="9"/>
        <v>5071.07535</v>
      </c>
    </row>
    <row r="64" spans="1:21" ht="50.25" customHeight="1">
      <c r="A64" s="9">
        <v>34</v>
      </c>
      <c r="B64" s="60" t="s">
        <v>210</v>
      </c>
      <c r="C64" s="60" t="s">
        <v>20</v>
      </c>
      <c r="D64" s="60" t="s">
        <v>224</v>
      </c>
      <c r="E64" s="60" t="s">
        <v>225</v>
      </c>
      <c r="F64" s="42" t="s">
        <v>226</v>
      </c>
      <c r="G64" s="42" t="s">
        <v>69</v>
      </c>
      <c r="H64" s="38">
        <f>5.31*17697</f>
        <v>93971.06999999999</v>
      </c>
      <c r="I64" s="38">
        <f t="shared" si="6"/>
        <v>1305.15375</v>
      </c>
      <c r="J64" s="42">
        <v>7.2</v>
      </c>
      <c r="K64" s="38">
        <f t="shared" si="7"/>
        <v>9397.107</v>
      </c>
      <c r="L64" s="38"/>
      <c r="M64" s="38"/>
      <c r="N64" s="42"/>
      <c r="O64" s="42"/>
      <c r="P64" s="38"/>
      <c r="Q64" s="38"/>
      <c r="R64" s="38"/>
      <c r="S64" s="38"/>
      <c r="T64" s="38">
        <f t="shared" si="8"/>
        <v>939.7107000000001</v>
      </c>
      <c r="U64" s="38">
        <f t="shared" si="9"/>
        <v>10336.8177</v>
      </c>
    </row>
    <row r="65" spans="1:21" ht="42.75" customHeight="1">
      <c r="A65" s="9">
        <v>40</v>
      </c>
      <c r="B65" s="60" t="s">
        <v>210</v>
      </c>
      <c r="C65" s="26" t="s">
        <v>20</v>
      </c>
      <c r="D65" s="60" t="s">
        <v>135</v>
      </c>
      <c r="E65" s="60" t="s">
        <v>136</v>
      </c>
      <c r="F65" s="42" t="s">
        <v>123</v>
      </c>
      <c r="G65" s="42" t="s">
        <v>69</v>
      </c>
      <c r="H65" s="38">
        <f>4.49*17697</f>
        <v>79459.53</v>
      </c>
      <c r="I65" s="38">
        <f t="shared" si="6"/>
        <v>1103.6045833333333</v>
      </c>
      <c r="J65" s="42">
        <v>2</v>
      </c>
      <c r="K65" s="38">
        <f t="shared" si="7"/>
        <v>2207.2091666666665</v>
      </c>
      <c r="L65" s="38"/>
      <c r="M65" s="38"/>
      <c r="N65" s="42"/>
      <c r="O65" s="42"/>
      <c r="P65" s="38"/>
      <c r="Q65" s="38"/>
      <c r="R65" s="38"/>
      <c r="S65" s="38"/>
      <c r="T65" s="38">
        <f t="shared" si="8"/>
        <v>220.72091666666665</v>
      </c>
      <c r="U65" s="38">
        <f t="shared" si="9"/>
        <v>2427.930083333333</v>
      </c>
    </row>
    <row r="66" spans="1:21" ht="47.25" customHeight="1">
      <c r="A66" s="9">
        <v>33</v>
      </c>
      <c r="B66" s="60" t="s">
        <v>210</v>
      </c>
      <c r="C66" s="26" t="s">
        <v>20</v>
      </c>
      <c r="D66" s="26" t="s">
        <v>227</v>
      </c>
      <c r="E66" s="26" t="s">
        <v>199</v>
      </c>
      <c r="F66" s="61" t="s">
        <v>172</v>
      </c>
      <c r="G66" s="71" t="s">
        <v>44</v>
      </c>
      <c r="H66" s="78">
        <f>4.84*17697</f>
        <v>85653.48</v>
      </c>
      <c r="I66" s="38">
        <f t="shared" si="6"/>
        <v>1189.6316666666667</v>
      </c>
      <c r="J66" s="61">
        <v>7.2</v>
      </c>
      <c r="K66" s="38">
        <f t="shared" si="7"/>
        <v>8565.348</v>
      </c>
      <c r="L66" s="38"/>
      <c r="M66" s="38"/>
      <c r="N66" s="42"/>
      <c r="O66" s="42"/>
      <c r="P66" s="38"/>
      <c r="Q66" s="38"/>
      <c r="R66" s="38"/>
      <c r="S66" s="38"/>
      <c r="T66" s="38">
        <f t="shared" si="8"/>
        <v>856.5348</v>
      </c>
      <c r="U66" s="38">
        <f t="shared" si="9"/>
        <v>9421.8828</v>
      </c>
    </row>
    <row r="67" spans="1:21" ht="35.25" customHeight="1">
      <c r="A67" s="9">
        <v>36</v>
      </c>
      <c r="B67" s="60" t="s">
        <v>210</v>
      </c>
      <c r="C67" s="26" t="s">
        <v>20</v>
      </c>
      <c r="D67" s="60" t="s">
        <v>132</v>
      </c>
      <c r="E67" s="60" t="s">
        <v>204</v>
      </c>
      <c r="F67" s="42" t="s">
        <v>205</v>
      </c>
      <c r="G67" s="42" t="s">
        <v>69</v>
      </c>
      <c r="H67" s="38">
        <f>5.31*17697</f>
        <v>93971.06999999999</v>
      </c>
      <c r="I67" s="38">
        <f t="shared" si="6"/>
        <v>1305.15375</v>
      </c>
      <c r="J67" s="71">
        <v>4.8</v>
      </c>
      <c r="K67" s="38">
        <f t="shared" si="7"/>
        <v>6264.737999999999</v>
      </c>
      <c r="L67" s="38"/>
      <c r="M67" s="38"/>
      <c r="N67" s="42"/>
      <c r="O67" s="42"/>
      <c r="P67" s="38"/>
      <c r="Q67" s="38"/>
      <c r="R67" s="38"/>
      <c r="S67" s="38"/>
      <c r="T67" s="38">
        <f t="shared" si="8"/>
        <v>626.4738</v>
      </c>
      <c r="U67" s="38">
        <f t="shared" si="9"/>
        <v>6891.211799999999</v>
      </c>
    </row>
    <row r="68" spans="1:21" ht="47.25" customHeight="1">
      <c r="A68" s="9">
        <v>38</v>
      </c>
      <c r="B68" s="60" t="s">
        <v>210</v>
      </c>
      <c r="C68" s="26" t="s">
        <v>20</v>
      </c>
      <c r="D68" s="60" t="s">
        <v>207</v>
      </c>
      <c r="E68" s="60" t="s">
        <v>208</v>
      </c>
      <c r="F68" s="42" t="s">
        <v>209</v>
      </c>
      <c r="G68" s="42" t="s">
        <v>69</v>
      </c>
      <c r="H68" s="38">
        <f>4.75*17697</f>
        <v>84060.75</v>
      </c>
      <c r="I68" s="38">
        <f t="shared" si="6"/>
        <v>1167.5104166666667</v>
      </c>
      <c r="J68" s="42">
        <v>5.2</v>
      </c>
      <c r="K68" s="38">
        <f t="shared" si="7"/>
        <v>6071.054166666668</v>
      </c>
      <c r="L68" s="38"/>
      <c r="M68" s="38"/>
      <c r="N68" s="42"/>
      <c r="O68" s="42"/>
      <c r="P68" s="38"/>
      <c r="Q68" s="38"/>
      <c r="R68" s="38"/>
      <c r="S68" s="38"/>
      <c r="T68" s="38">
        <f t="shared" si="8"/>
        <v>607.1054166666668</v>
      </c>
      <c r="U68" s="38">
        <f t="shared" si="9"/>
        <v>6678.159583333334</v>
      </c>
    </row>
    <row r="69" spans="1:21" ht="48" customHeight="1">
      <c r="A69" s="9">
        <v>15</v>
      </c>
      <c r="B69" s="68" t="s">
        <v>210</v>
      </c>
      <c r="C69" s="60" t="s">
        <v>20</v>
      </c>
      <c r="D69" s="28" t="s">
        <v>228</v>
      </c>
      <c r="E69" s="29" t="s">
        <v>229</v>
      </c>
      <c r="F69" s="70" t="s">
        <v>230</v>
      </c>
      <c r="G69" s="42" t="s">
        <v>213</v>
      </c>
      <c r="H69" s="38">
        <f>5.31*17697</f>
        <v>93971.06999999999</v>
      </c>
      <c r="I69" s="38">
        <f t="shared" si="6"/>
        <v>1305.15375</v>
      </c>
      <c r="J69" s="42">
        <v>7.2</v>
      </c>
      <c r="K69" s="38">
        <f t="shared" si="7"/>
        <v>9397.107</v>
      </c>
      <c r="L69" s="83"/>
      <c r="M69" s="36"/>
      <c r="N69" s="72"/>
      <c r="O69" s="42"/>
      <c r="P69" s="38"/>
      <c r="Q69" s="38"/>
      <c r="R69" s="38"/>
      <c r="S69" s="38"/>
      <c r="T69" s="38">
        <f t="shared" si="8"/>
        <v>939.7107000000001</v>
      </c>
      <c r="U69" s="38">
        <f t="shared" si="9"/>
        <v>10336.8177</v>
      </c>
    </row>
    <row r="70" spans="1:21" ht="34.5" customHeight="1">
      <c r="A70" s="9">
        <v>41</v>
      </c>
      <c r="B70" s="60" t="s">
        <v>210</v>
      </c>
      <c r="C70" s="60" t="s">
        <v>20</v>
      </c>
      <c r="D70" s="60"/>
      <c r="E70" s="60"/>
      <c r="F70" s="42" t="s">
        <v>144</v>
      </c>
      <c r="G70" s="42" t="s">
        <v>69</v>
      </c>
      <c r="H70" s="38">
        <f>4.84*17697</f>
        <v>85653.48</v>
      </c>
      <c r="I70" s="38">
        <f t="shared" si="6"/>
        <v>1189.6316666666667</v>
      </c>
      <c r="J70" s="42">
        <v>66.4</v>
      </c>
      <c r="K70" s="38">
        <f t="shared" si="7"/>
        <v>78991.54266666668</v>
      </c>
      <c r="L70" s="38"/>
      <c r="M70" s="38"/>
      <c r="N70" s="42"/>
      <c r="O70" s="42"/>
      <c r="P70" s="38"/>
      <c r="Q70" s="38"/>
      <c r="R70" s="38"/>
      <c r="S70" s="38"/>
      <c r="T70" s="38">
        <f t="shared" si="8"/>
        <v>7899.154266666668</v>
      </c>
      <c r="U70" s="38">
        <f t="shared" si="9"/>
        <v>86890.69693333334</v>
      </c>
    </row>
    <row r="71" spans="1:21" s="65" customFormat="1" ht="15">
      <c r="A71" s="62"/>
      <c r="B71" s="140"/>
      <c r="C71" s="140"/>
      <c r="D71" s="141"/>
      <c r="E71" s="69"/>
      <c r="F71" s="76"/>
      <c r="G71" s="76"/>
      <c r="H71" s="79"/>
      <c r="I71" s="79"/>
      <c r="J71" s="64">
        <f>SUM(J54:J70)</f>
        <v>158.4</v>
      </c>
      <c r="K71" s="87">
        <f>SUM(K54:K70)</f>
        <v>194016.63525</v>
      </c>
      <c r="L71" s="87">
        <f aca="true" t="shared" si="10" ref="L71:U71">SUM(L54:L70)</f>
        <v>0</v>
      </c>
      <c r="M71" s="87">
        <f t="shared" si="10"/>
        <v>0</v>
      </c>
      <c r="N71" s="87">
        <f t="shared" si="10"/>
        <v>0</v>
      </c>
      <c r="O71" s="87">
        <f t="shared" si="10"/>
        <v>0</v>
      </c>
      <c r="P71" s="87">
        <f t="shared" si="10"/>
        <v>0</v>
      </c>
      <c r="Q71" s="87">
        <f t="shared" si="10"/>
        <v>0</v>
      </c>
      <c r="R71" s="87">
        <f t="shared" si="10"/>
        <v>0</v>
      </c>
      <c r="S71" s="87">
        <f t="shared" si="10"/>
        <v>0</v>
      </c>
      <c r="T71" s="87">
        <f t="shared" si="10"/>
        <v>19401.663525000004</v>
      </c>
      <c r="U71" s="87">
        <f t="shared" si="10"/>
        <v>213418.29877500003</v>
      </c>
    </row>
    <row r="72" spans="1:21" s="65" customFormat="1" ht="25.5" customHeight="1">
      <c r="A72" s="62"/>
      <c r="B72" s="124" t="s">
        <v>231</v>
      </c>
      <c r="C72" s="125"/>
      <c r="D72" s="126"/>
      <c r="E72" s="63"/>
      <c r="F72" s="76"/>
      <c r="G72" s="76"/>
      <c r="H72" s="79"/>
      <c r="I72" s="79"/>
      <c r="J72" s="64">
        <v>423.6</v>
      </c>
      <c r="K72" s="87">
        <f>K71+K53</f>
        <v>511742.42845833336</v>
      </c>
      <c r="L72" s="87">
        <f aca="true" t="shared" si="11" ref="L72:U72">L71+L53</f>
        <v>8848</v>
      </c>
      <c r="M72" s="87">
        <f t="shared" si="11"/>
        <v>17696</v>
      </c>
      <c r="N72" s="87">
        <f t="shared" si="11"/>
        <v>1.4</v>
      </c>
      <c r="O72" s="87">
        <f t="shared" si="11"/>
        <v>48.8</v>
      </c>
      <c r="P72" s="87">
        <f t="shared" si="11"/>
        <v>2865.930833333333</v>
      </c>
      <c r="Q72" s="87">
        <f t="shared" si="11"/>
        <v>0</v>
      </c>
      <c r="R72" s="87">
        <f t="shared" si="11"/>
        <v>0</v>
      </c>
      <c r="S72" s="87">
        <f t="shared" si="11"/>
        <v>0</v>
      </c>
      <c r="T72" s="87">
        <f t="shared" si="11"/>
        <v>51174.242845833345</v>
      </c>
      <c r="U72" s="87">
        <f t="shared" si="11"/>
        <v>592326.6021375001</v>
      </c>
    </row>
    <row r="73" spans="1:21" ht="15">
      <c r="A73" s="1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">
      <c r="A74" s="1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1"/>
      <c r="B75" s="1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" customHeight="1">
      <c r="A77" s="1"/>
      <c r="B77" s="1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</sheetData>
  <sheetProtection/>
  <mergeCells count="23">
    <mergeCell ref="F22:F24"/>
    <mergeCell ref="G22:G24"/>
    <mergeCell ref="N23:P23"/>
    <mergeCell ref="Q23:Q24"/>
    <mergeCell ref="R23:R24"/>
    <mergeCell ref="M3:S3"/>
    <mergeCell ref="B71:D71"/>
    <mergeCell ref="A22:A24"/>
    <mergeCell ref="B22:B24"/>
    <mergeCell ref="C22:C24"/>
    <mergeCell ref="D22:D24"/>
    <mergeCell ref="E22:E24"/>
    <mergeCell ref="I22:I24"/>
    <mergeCell ref="J22:J24"/>
    <mergeCell ref="K22:K24"/>
    <mergeCell ref="P14:U14"/>
    <mergeCell ref="H22:H24"/>
    <mergeCell ref="T22:T24"/>
    <mergeCell ref="U22:U24"/>
    <mergeCell ref="L23:L24"/>
    <mergeCell ref="M23:M24"/>
    <mergeCell ref="S23:S24"/>
    <mergeCell ref="L22:S22"/>
  </mergeCells>
  <printOptions/>
  <pageMargins left="0.25" right="0.25" top="0.75" bottom="0.75" header="0.3" footer="0.3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view="pageBreakPreview" zoomScale="60" zoomScaleNormal="70" zoomScalePageLayoutView="0" workbookViewId="0" topLeftCell="B52">
      <selection activeCell="B64" sqref="A64:IV68"/>
    </sheetView>
  </sheetViews>
  <sheetFormatPr defaultColWidth="9.00390625" defaultRowHeight="12.75"/>
  <cols>
    <col min="1" max="1" width="4.00390625" style="0" customWidth="1"/>
    <col min="2" max="2" width="32.75390625" style="20" customWidth="1"/>
    <col min="3" max="3" width="12.375" style="0" customWidth="1"/>
    <col min="4" max="4" width="27.875" style="0" customWidth="1"/>
    <col min="5" max="5" width="23.25390625" style="0" customWidth="1"/>
    <col min="6" max="6" width="11.00390625" style="0" customWidth="1"/>
    <col min="7" max="7" width="10.75390625" style="0" customWidth="1"/>
    <col min="8" max="8" width="17.875" style="0" customWidth="1"/>
    <col min="9" max="9" width="10.00390625" style="0" customWidth="1"/>
    <col min="10" max="10" width="11.125" style="97" customWidth="1"/>
    <col min="11" max="11" width="12.75390625" style="0" customWidth="1"/>
    <col min="14" max="15" width="8.625" style="0" customWidth="1"/>
    <col min="16" max="16" width="10.00390625" style="0" bestFit="1" customWidth="1"/>
    <col min="17" max="17" width="22.625" style="0" customWidth="1"/>
    <col min="18" max="18" width="27.75390625" style="0" customWidth="1"/>
    <col min="19" max="19" width="15.00390625" style="0" customWidth="1"/>
    <col min="20" max="20" width="10.00390625" style="0" bestFit="1" customWidth="1"/>
    <col min="21" max="21" width="10.75390625" style="0" customWidth="1"/>
  </cols>
  <sheetData>
    <row r="1" spans="1:21" ht="15">
      <c r="A1" s="6" t="s">
        <v>22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6" t="s">
        <v>10</v>
      </c>
      <c r="N1" s="6"/>
      <c r="O1" s="6"/>
      <c r="P1" s="6"/>
      <c r="Q1" s="6"/>
      <c r="R1" s="6"/>
      <c r="S1" s="6"/>
      <c r="T1" s="7"/>
      <c r="U1" s="7"/>
    </row>
    <row r="2" spans="1:21" ht="15">
      <c r="A2" s="6" t="s">
        <v>274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6" t="s">
        <v>23</v>
      </c>
      <c r="N2" s="6"/>
      <c r="O2" s="6"/>
      <c r="P2" s="6"/>
      <c r="Q2" s="6"/>
      <c r="R2" s="6"/>
      <c r="S2" s="6"/>
      <c r="T2" s="7"/>
      <c r="U2" s="7"/>
    </row>
    <row r="3" spans="1:21" ht="18" customHeight="1">
      <c r="A3" s="6" t="s">
        <v>275</v>
      </c>
      <c r="B3" s="6"/>
      <c r="C3" s="6"/>
      <c r="D3" s="7"/>
      <c r="E3" s="7"/>
      <c r="F3" s="7" t="s">
        <v>276</v>
      </c>
      <c r="G3" s="7"/>
      <c r="H3" s="7"/>
      <c r="I3" s="7"/>
      <c r="J3" s="7"/>
      <c r="K3" s="7"/>
      <c r="L3" s="7"/>
      <c r="M3" s="127" t="s">
        <v>277</v>
      </c>
      <c r="N3" s="127"/>
      <c r="O3" s="127"/>
      <c r="P3" s="127"/>
      <c r="Q3" s="127"/>
      <c r="R3" s="127"/>
      <c r="S3" s="127"/>
      <c r="T3" s="7"/>
      <c r="U3" s="7"/>
    </row>
    <row r="4" spans="1:21" ht="15">
      <c r="A4" s="6" t="s">
        <v>278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6" t="s">
        <v>29</v>
      </c>
      <c r="N4" s="6"/>
      <c r="O4" s="6"/>
      <c r="P4" s="6"/>
      <c r="Q4" s="6"/>
      <c r="R4" s="6"/>
      <c r="S4" s="6"/>
      <c r="T4" s="7"/>
      <c r="U4" s="7"/>
    </row>
    <row r="5" spans="1:21" ht="15">
      <c r="A5" s="6" t="s">
        <v>279</v>
      </c>
      <c r="B5" s="6"/>
      <c r="C5" s="6"/>
      <c r="D5" s="7"/>
      <c r="E5" s="7"/>
      <c r="F5" s="7" t="s"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">
      <c r="A7" s="7"/>
      <c r="B7" s="4"/>
      <c r="C7" s="7"/>
      <c r="D7" s="7"/>
      <c r="E7" s="7"/>
      <c r="F7" s="7"/>
      <c r="G7" s="7"/>
      <c r="H7" s="7"/>
      <c r="I7" s="7"/>
      <c r="J7" s="95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>
      <c r="A8" s="7"/>
      <c r="B8" s="4"/>
      <c r="C8" s="7"/>
      <c r="D8" s="7"/>
      <c r="E8" s="7"/>
      <c r="F8" s="7" t="s">
        <v>28</v>
      </c>
      <c r="G8" s="7"/>
      <c r="H8" s="7"/>
      <c r="I8" s="7"/>
      <c r="J8" s="95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">
      <c r="A9" s="7"/>
      <c r="B9" s="4"/>
      <c r="C9" s="7"/>
      <c r="D9" s="7"/>
      <c r="E9" s="7"/>
      <c r="F9" s="8" t="s">
        <v>2</v>
      </c>
      <c r="G9" s="8"/>
      <c r="H9" s="8"/>
      <c r="I9" s="8"/>
      <c r="J9" s="95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">
      <c r="A10" s="7"/>
      <c r="B10" s="4"/>
      <c r="C10" s="7"/>
      <c r="D10" s="7"/>
      <c r="E10" s="7"/>
      <c r="F10" s="7"/>
      <c r="G10" s="7"/>
      <c r="H10" s="7"/>
      <c r="I10" s="7"/>
      <c r="J10" s="9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>
      <c r="A11" s="7"/>
      <c r="B11" s="4"/>
      <c r="C11" s="7"/>
      <c r="D11" s="7"/>
      <c r="E11" s="7"/>
      <c r="F11" s="7"/>
      <c r="G11" s="7"/>
      <c r="H11" s="7"/>
      <c r="I11" s="7"/>
      <c r="J11" s="9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">
      <c r="A12" s="7"/>
      <c r="B12" s="4"/>
      <c r="C12" s="7"/>
      <c r="D12" s="7"/>
      <c r="E12" s="7"/>
      <c r="F12" s="7"/>
      <c r="G12" s="7"/>
      <c r="H12" s="7"/>
      <c r="I12" s="7"/>
      <c r="J12" s="95"/>
      <c r="K12" s="7"/>
      <c r="L12" s="7"/>
      <c r="N12" s="7"/>
      <c r="O12" s="7"/>
      <c r="P12" s="7" t="s">
        <v>3</v>
      </c>
      <c r="Q12" s="7"/>
      <c r="R12" s="7"/>
      <c r="S12" s="7"/>
      <c r="T12" s="7"/>
      <c r="U12" s="7"/>
    </row>
    <row r="13" spans="1:21" ht="15">
      <c r="A13" s="7"/>
      <c r="B13" s="4"/>
      <c r="C13" s="7"/>
      <c r="D13" s="7"/>
      <c r="E13" s="7"/>
      <c r="F13" s="7"/>
      <c r="G13" s="7"/>
      <c r="H13" s="7"/>
      <c r="I13" s="7"/>
      <c r="J13" s="95"/>
      <c r="K13" s="7"/>
      <c r="L13" s="7"/>
      <c r="N13" s="7"/>
      <c r="O13" s="7"/>
      <c r="P13" s="95" t="s">
        <v>151</v>
      </c>
      <c r="Q13" s="95"/>
      <c r="R13" s="95"/>
      <c r="S13" s="95"/>
      <c r="T13" s="95"/>
      <c r="U13" s="7"/>
    </row>
    <row r="14" spans="1:21" ht="17.25" customHeight="1">
      <c r="A14" s="7"/>
      <c r="B14" s="4"/>
      <c r="C14" s="7"/>
      <c r="D14" s="7"/>
      <c r="E14" s="7"/>
      <c r="F14" s="7"/>
      <c r="G14" s="7"/>
      <c r="H14" s="7"/>
      <c r="I14" s="7"/>
      <c r="J14" s="95"/>
      <c r="K14" s="7"/>
      <c r="L14" s="7"/>
      <c r="N14" s="7"/>
      <c r="O14" s="7"/>
      <c r="P14" s="135" t="s">
        <v>284</v>
      </c>
      <c r="Q14" s="135"/>
      <c r="R14" s="135"/>
      <c r="S14" s="135"/>
      <c r="T14" s="135"/>
      <c r="U14" s="135"/>
    </row>
    <row r="15" spans="1:21" ht="15">
      <c r="A15" s="7"/>
      <c r="B15" s="4"/>
      <c r="C15" s="7"/>
      <c r="D15" s="7"/>
      <c r="E15" s="7"/>
      <c r="F15" s="7"/>
      <c r="G15" s="7"/>
      <c r="H15" s="7"/>
      <c r="I15" s="7"/>
      <c r="J15" s="95"/>
      <c r="K15" s="7"/>
      <c r="L15" s="7"/>
      <c r="N15" s="7"/>
      <c r="O15" s="7"/>
      <c r="P15" s="7" t="s">
        <v>238</v>
      </c>
      <c r="Q15" s="7"/>
      <c r="R15" s="7"/>
      <c r="S15" s="7"/>
      <c r="T15" s="7"/>
      <c r="U15" s="7"/>
    </row>
    <row r="16" spans="1:21" ht="15">
      <c r="A16" s="7"/>
      <c r="B16" s="4"/>
      <c r="C16" s="7"/>
      <c r="D16" s="7"/>
      <c r="E16" s="7"/>
      <c r="F16" s="7"/>
      <c r="G16" s="7"/>
      <c r="H16" s="7"/>
      <c r="I16" s="7"/>
      <c r="J16" s="95"/>
      <c r="K16" s="7"/>
      <c r="L16" s="7"/>
      <c r="N16" s="7"/>
      <c r="O16" s="7"/>
      <c r="P16" s="7" t="s">
        <v>261</v>
      </c>
      <c r="Q16" s="7"/>
      <c r="R16" s="7"/>
      <c r="S16" s="7"/>
      <c r="T16" s="7"/>
      <c r="U16" s="7"/>
    </row>
    <row r="17" spans="1:21" ht="15">
      <c r="A17" s="7"/>
      <c r="B17" s="4"/>
      <c r="C17" s="7"/>
      <c r="D17" s="7"/>
      <c r="E17" s="7"/>
      <c r="F17" s="7"/>
      <c r="G17" s="7"/>
      <c r="H17" s="7"/>
      <c r="I17" s="7"/>
      <c r="J17" s="95"/>
      <c r="K17" s="7"/>
      <c r="L17" s="7"/>
      <c r="N17" s="7"/>
      <c r="O17" s="7"/>
      <c r="P17" s="7" t="s">
        <v>39</v>
      </c>
      <c r="Q17" s="24">
        <v>50</v>
      </c>
      <c r="R17" s="7"/>
      <c r="S17" s="7"/>
      <c r="T17" s="7"/>
      <c r="U17" s="7"/>
    </row>
    <row r="18" spans="1:21" ht="15">
      <c r="A18" s="7"/>
      <c r="B18" s="4"/>
      <c r="C18" s="7"/>
      <c r="D18" s="7"/>
      <c r="E18" s="7"/>
      <c r="F18" s="7"/>
      <c r="G18" s="7"/>
      <c r="H18" s="7"/>
      <c r="I18" s="7"/>
      <c r="J18" s="95"/>
      <c r="K18" s="7"/>
      <c r="L18" s="7"/>
      <c r="N18" s="7"/>
      <c r="O18" s="7"/>
      <c r="P18" s="7" t="s">
        <v>1</v>
      </c>
      <c r="Q18" s="24">
        <v>1</v>
      </c>
      <c r="R18" s="7"/>
      <c r="S18" s="7"/>
      <c r="T18" s="7"/>
      <c r="U18" s="7"/>
    </row>
    <row r="19" spans="1:21" ht="15">
      <c r="A19" s="7"/>
      <c r="B19" s="4"/>
      <c r="C19" s="7"/>
      <c r="D19" s="7"/>
      <c r="E19" s="7"/>
      <c r="F19" s="7"/>
      <c r="G19" s="7"/>
      <c r="H19" s="7"/>
      <c r="I19" s="7"/>
      <c r="J19" s="95"/>
      <c r="K19" s="7"/>
      <c r="L19" s="7"/>
      <c r="N19" s="7"/>
      <c r="O19" s="7"/>
      <c r="P19" s="7" t="s">
        <v>262</v>
      </c>
      <c r="Q19" s="7"/>
      <c r="R19" s="7"/>
      <c r="S19" s="7"/>
      <c r="T19" s="7"/>
      <c r="U19" s="7"/>
    </row>
    <row r="20" spans="1:21" ht="15">
      <c r="A20" s="7"/>
      <c r="B20" s="4"/>
      <c r="C20" s="7"/>
      <c r="D20" s="7"/>
      <c r="E20" s="7"/>
      <c r="F20" s="7"/>
      <c r="G20" s="7"/>
      <c r="H20" s="7"/>
      <c r="I20" s="7"/>
      <c r="J20" s="9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">
      <c r="A21" s="7"/>
      <c r="B21" s="4"/>
      <c r="C21" s="7"/>
      <c r="D21" s="7"/>
      <c r="E21" s="7"/>
      <c r="F21" s="7"/>
      <c r="G21" s="7"/>
      <c r="H21" s="7"/>
      <c r="I21" s="7"/>
      <c r="J21" s="9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23.25" customHeight="1">
      <c r="A22" s="128" t="s">
        <v>0</v>
      </c>
      <c r="B22" s="128" t="s">
        <v>280</v>
      </c>
      <c r="C22" s="128" t="s">
        <v>232</v>
      </c>
      <c r="D22" s="128" t="s">
        <v>11</v>
      </c>
      <c r="E22" s="128" t="s">
        <v>6</v>
      </c>
      <c r="F22" s="128" t="s">
        <v>7</v>
      </c>
      <c r="G22" s="128" t="s">
        <v>26</v>
      </c>
      <c r="H22" s="128" t="s">
        <v>16</v>
      </c>
      <c r="I22" s="128" t="s">
        <v>21</v>
      </c>
      <c r="J22" s="142" t="s">
        <v>8</v>
      </c>
      <c r="K22" s="128" t="s">
        <v>17</v>
      </c>
      <c r="L22" s="134" t="s">
        <v>9</v>
      </c>
      <c r="M22" s="134"/>
      <c r="N22" s="134"/>
      <c r="O22" s="134"/>
      <c r="P22" s="134"/>
      <c r="Q22" s="134"/>
      <c r="R22" s="134"/>
      <c r="S22" s="134"/>
      <c r="T22" s="128" t="s">
        <v>27</v>
      </c>
      <c r="U22" s="128" t="s">
        <v>14</v>
      </c>
    </row>
    <row r="23" spans="1:21" ht="23.2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43"/>
      <c r="K23" s="129"/>
      <c r="L23" s="128" t="s">
        <v>12</v>
      </c>
      <c r="M23" s="128" t="s">
        <v>13</v>
      </c>
      <c r="N23" s="134" t="s">
        <v>15</v>
      </c>
      <c r="O23" s="134"/>
      <c r="P23" s="134"/>
      <c r="Q23" s="128" t="s">
        <v>30</v>
      </c>
      <c r="R23" s="128" t="s">
        <v>31</v>
      </c>
      <c r="S23" s="128" t="s">
        <v>25</v>
      </c>
      <c r="T23" s="129"/>
      <c r="U23" s="129"/>
    </row>
    <row r="24" spans="1:21" ht="34.5" customHeight="1">
      <c r="A24" s="129"/>
      <c r="B24" s="129"/>
      <c r="C24" s="129"/>
      <c r="D24" s="130"/>
      <c r="E24" s="130"/>
      <c r="F24" s="130"/>
      <c r="G24" s="130"/>
      <c r="H24" s="130"/>
      <c r="I24" s="130"/>
      <c r="J24" s="144"/>
      <c r="K24" s="130"/>
      <c r="L24" s="130"/>
      <c r="M24" s="130"/>
      <c r="N24" s="10" t="s">
        <v>18</v>
      </c>
      <c r="O24" s="10" t="s">
        <v>24</v>
      </c>
      <c r="P24" s="10" t="s">
        <v>19</v>
      </c>
      <c r="Q24" s="130"/>
      <c r="R24" s="130"/>
      <c r="S24" s="130"/>
      <c r="T24" s="130"/>
      <c r="U24" s="130"/>
    </row>
    <row r="25" spans="1:21" ht="31.5" customHeight="1">
      <c r="A25" s="9">
        <v>1</v>
      </c>
      <c r="B25" s="60" t="s">
        <v>154</v>
      </c>
      <c r="C25" s="26" t="s">
        <v>20</v>
      </c>
      <c r="D25" s="29" t="s">
        <v>124</v>
      </c>
      <c r="E25" s="29" t="s">
        <v>155</v>
      </c>
      <c r="F25" s="70" t="s">
        <v>156</v>
      </c>
      <c r="G25" s="71" t="s">
        <v>44</v>
      </c>
      <c r="H25" s="77">
        <f>5.31*17697</f>
        <v>93971.06999999999</v>
      </c>
      <c r="I25" s="77">
        <f>H25/72</f>
        <v>1305.15375</v>
      </c>
      <c r="J25" s="107">
        <v>3.3</v>
      </c>
      <c r="K25" s="77">
        <f>I25*J25</f>
        <v>4307.007374999999</v>
      </c>
      <c r="L25" s="77"/>
      <c r="M25" s="77"/>
      <c r="N25" s="38"/>
      <c r="O25" s="38"/>
      <c r="P25" s="38"/>
      <c r="Q25" s="77"/>
      <c r="R25" s="77"/>
      <c r="S25" s="77"/>
      <c r="T25" s="77">
        <f>K25*10%</f>
        <v>430.70073749999995</v>
      </c>
      <c r="U25" s="77">
        <f>K25+L25+M25+P25+Q25+R25+S25+T25</f>
        <v>4737.7081124999995</v>
      </c>
    </row>
    <row r="26" spans="1:21" ht="41.25" customHeight="1">
      <c r="A26" s="9">
        <v>2</v>
      </c>
      <c r="B26" s="26" t="s">
        <v>157</v>
      </c>
      <c r="C26" s="26" t="s">
        <v>20</v>
      </c>
      <c r="D26" s="26" t="s">
        <v>42</v>
      </c>
      <c r="E26" s="26" t="s">
        <v>37</v>
      </c>
      <c r="F26" s="70" t="s">
        <v>43</v>
      </c>
      <c r="G26" s="71" t="s">
        <v>44</v>
      </c>
      <c r="H26" s="36">
        <f>5.31*17697</f>
        <v>93971.06999999999</v>
      </c>
      <c r="I26" s="77">
        <f aca="true" t="shared" si="0" ref="I26:I45">H26/72</f>
        <v>1305.15375</v>
      </c>
      <c r="J26" s="71">
        <v>8.8</v>
      </c>
      <c r="K26" s="77">
        <f aca="true" t="shared" si="1" ref="K26:K45">I26*J26</f>
        <v>11485.353000000001</v>
      </c>
      <c r="L26" s="37"/>
      <c r="M26" s="80"/>
      <c r="N26" s="37"/>
      <c r="O26" s="37"/>
      <c r="P26" s="37"/>
      <c r="Q26" s="37"/>
      <c r="R26" s="37"/>
      <c r="S26" s="37"/>
      <c r="T26" s="77">
        <f aca="true" t="shared" si="2" ref="T26:T45">K26*10%</f>
        <v>1148.5353000000002</v>
      </c>
      <c r="U26" s="77">
        <f aca="true" t="shared" si="3" ref="U26:U45">K26+L26+M26+P26+Q26+R26+S26+T26</f>
        <v>12633.8883</v>
      </c>
    </row>
    <row r="27" spans="1:21" ht="39.75" customHeight="1">
      <c r="A27" s="9">
        <v>3</v>
      </c>
      <c r="B27" s="26" t="s">
        <v>241</v>
      </c>
      <c r="C27" s="26" t="s">
        <v>20</v>
      </c>
      <c r="D27" s="26" t="s">
        <v>96</v>
      </c>
      <c r="E27" s="27" t="s">
        <v>159</v>
      </c>
      <c r="F27" s="70" t="s">
        <v>160</v>
      </c>
      <c r="G27" s="71" t="s">
        <v>44</v>
      </c>
      <c r="H27" s="36">
        <f>4.84*17697</f>
        <v>85653.48</v>
      </c>
      <c r="I27" s="77">
        <f t="shared" si="0"/>
        <v>1189.6316666666667</v>
      </c>
      <c r="J27" s="71">
        <v>22</v>
      </c>
      <c r="K27" s="77">
        <f t="shared" si="1"/>
        <v>26171.896666666667</v>
      </c>
      <c r="L27" s="83">
        <v>4424</v>
      </c>
      <c r="M27" s="36">
        <v>4424</v>
      </c>
      <c r="N27" s="37"/>
      <c r="O27" s="37"/>
      <c r="P27" s="37"/>
      <c r="Q27" s="37"/>
      <c r="R27" s="37"/>
      <c r="S27" s="37"/>
      <c r="T27" s="77">
        <f t="shared" si="2"/>
        <v>2617.189666666667</v>
      </c>
      <c r="U27" s="77">
        <f t="shared" si="3"/>
        <v>37637.08633333333</v>
      </c>
    </row>
    <row r="28" spans="1:21" ht="53.25" customHeight="1">
      <c r="A28" s="9">
        <v>4</v>
      </c>
      <c r="B28" s="31" t="s">
        <v>242</v>
      </c>
      <c r="C28" s="26" t="s">
        <v>20</v>
      </c>
      <c r="D28" s="28" t="s">
        <v>106</v>
      </c>
      <c r="E28" s="29" t="s">
        <v>107</v>
      </c>
      <c r="F28" s="70" t="s">
        <v>48</v>
      </c>
      <c r="G28" s="71" t="s">
        <v>44</v>
      </c>
      <c r="H28" s="37">
        <f>4.4*17697</f>
        <v>77866.8</v>
      </c>
      <c r="I28" s="77">
        <f t="shared" si="0"/>
        <v>1081.4833333333333</v>
      </c>
      <c r="J28" s="71">
        <v>24.2</v>
      </c>
      <c r="K28" s="77">
        <f t="shared" si="1"/>
        <v>26171.896666666667</v>
      </c>
      <c r="L28" s="82"/>
      <c r="M28" s="36"/>
      <c r="N28" s="109"/>
      <c r="O28" s="37"/>
      <c r="P28" s="37"/>
      <c r="Q28" s="37"/>
      <c r="R28" s="37"/>
      <c r="S28" s="37"/>
      <c r="T28" s="77">
        <f t="shared" si="2"/>
        <v>2617.189666666667</v>
      </c>
      <c r="U28" s="77">
        <f t="shared" si="3"/>
        <v>28789.086333333333</v>
      </c>
    </row>
    <row r="29" spans="1:21" ht="48.75" customHeight="1">
      <c r="A29" s="9">
        <v>5</v>
      </c>
      <c r="B29" s="31" t="s">
        <v>162</v>
      </c>
      <c r="C29" s="26" t="s">
        <v>20</v>
      </c>
      <c r="D29" s="28" t="s">
        <v>163</v>
      </c>
      <c r="E29" s="29" t="s">
        <v>164</v>
      </c>
      <c r="F29" s="70" t="s">
        <v>165</v>
      </c>
      <c r="G29" s="71" t="s">
        <v>44</v>
      </c>
      <c r="H29" s="37">
        <f>5.21*17697</f>
        <v>92201.37</v>
      </c>
      <c r="I29" s="77">
        <f t="shared" si="0"/>
        <v>1280.5745833333333</v>
      </c>
      <c r="J29" s="71">
        <v>8.1</v>
      </c>
      <c r="K29" s="77">
        <f t="shared" si="1"/>
        <v>10372.654125</v>
      </c>
      <c r="L29" s="82"/>
      <c r="M29" s="36"/>
      <c r="N29" s="109"/>
      <c r="O29" s="37"/>
      <c r="P29" s="37"/>
      <c r="Q29" s="37"/>
      <c r="R29" s="37"/>
      <c r="S29" s="37"/>
      <c r="T29" s="77">
        <f t="shared" si="2"/>
        <v>1037.2654125</v>
      </c>
      <c r="U29" s="77">
        <f t="shared" si="3"/>
        <v>11409.919537499998</v>
      </c>
    </row>
    <row r="30" spans="1:21" ht="48" customHeight="1">
      <c r="A30" s="9">
        <v>6</v>
      </c>
      <c r="B30" s="31" t="s">
        <v>263</v>
      </c>
      <c r="C30" s="26" t="s">
        <v>20</v>
      </c>
      <c r="D30" s="28" t="s">
        <v>170</v>
      </c>
      <c r="E30" s="29" t="s">
        <v>171</v>
      </c>
      <c r="F30" s="70" t="s">
        <v>172</v>
      </c>
      <c r="G30" s="71" t="s">
        <v>44</v>
      </c>
      <c r="H30" s="37">
        <f>4.84*17697</f>
        <v>85653.48</v>
      </c>
      <c r="I30" s="77">
        <f t="shared" si="0"/>
        <v>1189.6316666666667</v>
      </c>
      <c r="J30" s="71">
        <v>6.6</v>
      </c>
      <c r="K30" s="77">
        <f t="shared" si="1"/>
        <v>7851.5689999999995</v>
      </c>
      <c r="L30" s="82"/>
      <c r="M30" s="36"/>
      <c r="N30" s="109"/>
      <c r="O30" s="37"/>
      <c r="P30" s="37"/>
      <c r="Q30" s="37"/>
      <c r="R30" s="37"/>
      <c r="S30" s="37"/>
      <c r="T30" s="77">
        <f t="shared" si="2"/>
        <v>785.1569</v>
      </c>
      <c r="U30" s="77">
        <f t="shared" si="3"/>
        <v>8636.7259</v>
      </c>
    </row>
    <row r="31" spans="1:21" ht="33.75" customHeight="1">
      <c r="A31" s="9">
        <v>7</v>
      </c>
      <c r="B31" s="31" t="s">
        <v>177</v>
      </c>
      <c r="C31" s="26" t="s">
        <v>20</v>
      </c>
      <c r="D31" s="28" t="s">
        <v>121</v>
      </c>
      <c r="E31" s="29" t="s">
        <v>178</v>
      </c>
      <c r="F31" s="70" t="s">
        <v>179</v>
      </c>
      <c r="G31" s="71" t="s">
        <v>44</v>
      </c>
      <c r="H31" s="37">
        <f>4.84*17697</f>
        <v>85653.48</v>
      </c>
      <c r="I31" s="77">
        <f t="shared" si="0"/>
        <v>1189.6316666666667</v>
      </c>
      <c r="J31" s="71">
        <v>17.6</v>
      </c>
      <c r="K31" s="77">
        <f t="shared" si="1"/>
        <v>20937.517333333333</v>
      </c>
      <c r="L31" s="82"/>
      <c r="M31" s="36"/>
      <c r="N31" s="109"/>
      <c r="O31" s="37"/>
      <c r="P31" s="37"/>
      <c r="Q31" s="37"/>
      <c r="R31" s="37"/>
      <c r="S31" s="37"/>
      <c r="T31" s="77">
        <f t="shared" si="2"/>
        <v>2093.7517333333335</v>
      </c>
      <c r="U31" s="77">
        <f t="shared" si="3"/>
        <v>23031.269066666668</v>
      </c>
    </row>
    <row r="32" spans="1:21" ht="60" customHeight="1">
      <c r="A32" s="9">
        <v>8</v>
      </c>
      <c r="B32" s="31" t="s">
        <v>264</v>
      </c>
      <c r="C32" s="26" t="s">
        <v>20</v>
      </c>
      <c r="D32" s="28" t="s">
        <v>119</v>
      </c>
      <c r="E32" s="29" t="s">
        <v>281</v>
      </c>
      <c r="F32" s="70" t="s">
        <v>120</v>
      </c>
      <c r="G32" s="71" t="s">
        <v>44</v>
      </c>
      <c r="H32" s="38">
        <f>5.03*17697</f>
        <v>89015.91</v>
      </c>
      <c r="I32" s="77">
        <f t="shared" si="0"/>
        <v>1236.3320833333335</v>
      </c>
      <c r="J32" s="71">
        <v>3.3</v>
      </c>
      <c r="K32" s="77">
        <f t="shared" si="1"/>
        <v>4079.895875</v>
      </c>
      <c r="L32" s="83"/>
      <c r="M32" s="36"/>
      <c r="N32" s="109"/>
      <c r="O32" s="38"/>
      <c r="P32" s="38"/>
      <c r="Q32" s="38"/>
      <c r="R32" s="38"/>
      <c r="S32" s="38"/>
      <c r="T32" s="77">
        <f t="shared" si="2"/>
        <v>407.9895875</v>
      </c>
      <c r="U32" s="77">
        <f t="shared" si="3"/>
        <v>4487.8854625</v>
      </c>
    </row>
    <row r="33" spans="1:21" ht="45.75" customHeight="1">
      <c r="A33" s="9">
        <v>9</v>
      </c>
      <c r="B33" s="31" t="s">
        <v>265</v>
      </c>
      <c r="C33" s="26" t="s">
        <v>20</v>
      </c>
      <c r="D33" s="28" t="s">
        <v>266</v>
      </c>
      <c r="E33" s="29" t="s">
        <v>267</v>
      </c>
      <c r="F33" s="70" t="s">
        <v>71</v>
      </c>
      <c r="G33" s="71" t="s">
        <v>44</v>
      </c>
      <c r="H33" s="38">
        <f>5.21*17697</f>
        <v>92201.37</v>
      </c>
      <c r="I33" s="77">
        <f t="shared" si="0"/>
        <v>1280.5745833333333</v>
      </c>
      <c r="J33" s="71">
        <v>4</v>
      </c>
      <c r="K33" s="77">
        <f t="shared" si="1"/>
        <v>5122.298333333333</v>
      </c>
      <c r="L33" s="83"/>
      <c r="M33" s="36"/>
      <c r="N33" s="109"/>
      <c r="O33" s="38"/>
      <c r="P33" s="38"/>
      <c r="Q33" s="38"/>
      <c r="R33" s="38"/>
      <c r="S33" s="38"/>
      <c r="T33" s="77">
        <f t="shared" si="2"/>
        <v>512.2298333333333</v>
      </c>
      <c r="U33" s="77">
        <f t="shared" si="3"/>
        <v>5634.528166666667</v>
      </c>
    </row>
    <row r="34" spans="1:21" ht="33.75" customHeight="1">
      <c r="A34" s="9">
        <v>10</v>
      </c>
      <c r="B34" s="31" t="s">
        <v>243</v>
      </c>
      <c r="C34" s="26" t="s">
        <v>20</v>
      </c>
      <c r="D34" s="28" t="s">
        <v>124</v>
      </c>
      <c r="E34" s="29" t="s">
        <v>244</v>
      </c>
      <c r="F34" s="70" t="s">
        <v>245</v>
      </c>
      <c r="G34" s="71" t="s">
        <v>44</v>
      </c>
      <c r="H34" s="38">
        <f>5.31*17697</f>
        <v>93971.06999999999</v>
      </c>
      <c r="I34" s="77">
        <f t="shared" si="0"/>
        <v>1305.15375</v>
      </c>
      <c r="J34" s="71">
        <v>2.2</v>
      </c>
      <c r="K34" s="77">
        <f t="shared" si="1"/>
        <v>2871.3382500000002</v>
      </c>
      <c r="L34" s="83"/>
      <c r="M34" s="36"/>
      <c r="N34" s="109"/>
      <c r="O34" s="38"/>
      <c r="P34" s="38"/>
      <c r="Q34" s="38"/>
      <c r="R34" s="38"/>
      <c r="S34" s="38"/>
      <c r="T34" s="77">
        <f t="shared" si="2"/>
        <v>287.13382500000006</v>
      </c>
      <c r="U34" s="77">
        <f t="shared" si="3"/>
        <v>3158.472075</v>
      </c>
    </row>
    <row r="35" spans="1:21" ht="54" customHeight="1">
      <c r="A35" s="9">
        <v>11</v>
      </c>
      <c r="B35" s="31" t="s">
        <v>246</v>
      </c>
      <c r="C35" s="26" t="s">
        <v>20</v>
      </c>
      <c r="D35" s="28" t="s">
        <v>189</v>
      </c>
      <c r="E35" s="29" t="s">
        <v>190</v>
      </c>
      <c r="F35" s="70" t="s">
        <v>191</v>
      </c>
      <c r="G35" s="71" t="s">
        <v>44</v>
      </c>
      <c r="H35" s="38">
        <f>5.03*17697</f>
        <v>89015.91</v>
      </c>
      <c r="I35" s="77">
        <f t="shared" si="0"/>
        <v>1236.3320833333335</v>
      </c>
      <c r="J35" s="71">
        <v>24</v>
      </c>
      <c r="K35" s="77">
        <f t="shared" si="1"/>
        <v>29671.97</v>
      </c>
      <c r="L35" s="83"/>
      <c r="M35" s="36"/>
      <c r="N35" s="109"/>
      <c r="O35" s="38"/>
      <c r="P35" s="38"/>
      <c r="Q35" s="38"/>
      <c r="R35" s="38"/>
      <c r="S35" s="38"/>
      <c r="T35" s="77">
        <f t="shared" si="2"/>
        <v>2967.197</v>
      </c>
      <c r="U35" s="77">
        <f t="shared" si="3"/>
        <v>32639.167</v>
      </c>
    </row>
    <row r="36" spans="1:21" ht="45" customHeight="1">
      <c r="A36" s="9">
        <v>12</v>
      </c>
      <c r="B36" s="31" t="s">
        <v>247</v>
      </c>
      <c r="C36" s="26" t="s">
        <v>20</v>
      </c>
      <c r="D36" s="28" t="s">
        <v>124</v>
      </c>
      <c r="E36" s="29" t="s">
        <v>125</v>
      </c>
      <c r="F36" s="70" t="s">
        <v>126</v>
      </c>
      <c r="G36" s="71" t="s">
        <v>44</v>
      </c>
      <c r="H36" s="38">
        <f>5.21*17697</f>
        <v>92201.37</v>
      </c>
      <c r="I36" s="77">
        <f t="shared" si="0"/>
        <v>1280.5745833333333</v>
      </c>
      <c r="J36" s="71">
        <v>12.3</v>
      </c>
      <c r="K36" s="77">
        <f t="shared" si="1"/>
        <v>15751.067375</v>
      </c>
      <c r="L36" s="83"/>
      <c r="M36" s="36"/>
      <c r="N36" s="109"/>
      <c r="O36" s="38"/>
      <c r="P36" s="38"/>
      <c r="Q36" s="38"/>
      <c r="R36" s="38"/>
      <c r="S36" s="38"/>
      <c r="T36" s="77">
        <f t="shared" si="2"/>
        <v>1575.1067375000002</v>
      </c>
      <c r="U36" s="77">
        <f t="shared" si="3"/>
        <v>17326.1741125</v>
      </c>
    </row>
    <row r="37" spans="1:21" ht="60" customHeight="1">
      <c r="A37" s="9">
        <v>13</v>
      </c>
      <c r="B37" s="31" t="s">
        <v>268</v>
      </c>
      <c r="C37" s="26" t="s">
        <v>20</v>
      </c>
      <c r="D37" s="28" t="s">
        <v>61</v>
      </c>
      <c r="E37" s="29" t="s">
        <v>62</v>
      </c>
      <c r="F37" s="42" t="s">
        <v>60</v>
      </c>
      <c r="G37" s="71" t="s">
        <v>44</v>
      </c>
      <c r="H37" s="38">
        <f>5.21*17697</f>
        <v>92201.37</v>
      </c>
      <c r="I37" s="77">
        <f t="shared" si="0"/>
        <v>1280.5745833333333</v>
      </c>
      <c r="J37" s="71">
        <v>12.3</v>
      </c>
      <c r="K37" s="77">
        <f t="shared" si="1"/>
        <v>15751.067375</v>
      </c>
      <c r="L37" s="83">
        <v>4424</v>
      </c>
      <c r="M37" s="36">
        <v>4424</v>
      </c>
      <c r="N37" s="110"/>
      <c r="O37" s="38"/>
      <c r="P37" s="38"/>
      <c r="Q37" s="38"/>
      <c r="R37" s="38"/>
      <c r="S37" s="38"/>
      <c r="T37" s="77">
        <f t="shared" si="2"/>
        <v>1575.1067375000002</v>
      </c>
      <c r="U37" s="77">
        <f t="shared" si="3"/>
        <v>26174.174112499997</v>
      </c>
    </row>
    <row r="38" spans="1:21" s="97" customFormat="1" ht="48" customHeight="1">
      <c r="A38" s="9">
        <v>14</v>
      </c>
      <c r="B38" s="112" t="s">
        <v>210</v>
      </c>
      <c r="C38" s="96" t="s">
        <v>20</v>
      </c>
      <c r="D38" s="111" t="s">
        <v>271</v>
      </c>
      <c r="E38" s="113" t="s">
        <v>272</v>
      </c>
      <c r="F38" s="107" t="s">
        <v>273</v>
      </c>
      <c r="G38" s="71" t="s">
        <v>69</v>
      </c>
      <c r="H38" s="37">
        <f>5.03*17697</f>
        <v>89015.91</v>
      </c>
      <c r="I38" s="37">
        <f t="shared" si="0"/>
        <v>1236.3320833333335</v>
      </c>
      <c r="J38" s="71">
        <v>1</v>
      </c>
      <c r="K38" s="37">
        <f t="shared" si="1"/>
        <v>1236.3320833333335</v>
      </c>
      <c r="L38" s="37"/>
      <c r="M38" s="37"/>
      <c r="N38" s="37"/>
      <c r="O38" s="37"/>
      <c r="P38" s="37"/>
      <c r="Q38" s="37"/>
      <c r="R38" s="37"/>
      <c r="S38" s="37"/>
      <c r="T38" s="37">
        <f t="shared" si="2"/>
        <v>123.63320833333336</v>
      </c>
      <c r="U38" s="37">
        <f t="shared" si="3"/>
        <v>1359.9652916666669</v>
      </c>
    </row>
    <row r="39" spans="1:21" s="97" customFormat="1" ht="41.25" customHeight="1">
      <c r="A39" s="9">
        <v>15</v>
      </c>
      <c r="B39" s="114" t="s">
        <v>248</v>
      </c>
      <c r="C39" s="100" t="s">
        <v>20</v>
      </c>
      <c r="D39" s="111" t="s">
        <v>249</v>
      </c>
      <c r="E39" s="113" t="s">
        <v>250</v>
      </c>
      <c r="F39" s="107" t="s">
        <v>251</v>
      </c>
      <c r="G39" s="71" t="s">
        <v>44</v>
      </c>
      <c r="H39" s="37">
        <f>5.31*17697</f>
        <v>93971.06999999999</v>
      </c>
      <c r="I39" s="115">
        <f t="shared" si="0"/>
        <v>1305.15375</v>
      </c>
      <c r="J39" s="71">
        <v>7</v>
      </c>
      <c r="K39" s="115">
        <f t="shared" si="1"/>
        <v>9136.07625</v>
      </c>
      <c r="L39" s="82"/>
      <c r="M39" s="116"/>
      <c r="N39" s="117"/>
      <c r="O39" s="37"/>
      <c r="P39" s="37"/>
      <c r="Q39" s="37"/>
      <c r="R39" s="37"/>
      <c r="S39" s="37"/>
      <c r="T39" s="115">
        <f t="shared" si="2"/>
        <v>913.6076250000001</v>
      </c>
      <c r="U39" s="115">
        <f t="shared" si="3"/>
        <v>10049.683875</v>
      </c>
    </row>
    <row r="40" spans="1:21" s="97" customFormat="1" ht="40.5" customHeight="1">
      <c r="A40" s="9">
        <v>16</v>
      </c>
      <c r="B40" s="114" t="s">
        <v>252</v>
      </c>
      <c r="C40" s="100" t="s">
        <v>20</v>
      </c>
      <c r="D40" s="111" t="s">
        <v>45</v>
      </c>
      <c r="E40" s="113" t="s">
        <v>129</v>
      </c>
      <c r="F40" s="107" t="s">
        <v>148</v>
      </c>
      <c r="G40" s="71" t="s">
        <v>44</v>
      </c>
      <c r="H40" s="37">
        <f>4.57*17697</f>
        <v>80875.29000000001</v>
      </c>
      <c r="I40" s="115">
        <f t="shared" si="0"/>
        <v>1123.2679166666667</v>
      </c>
      <c r="J40" s="71">
        <v>9.6</v>
      </c>
      <c r="K40" s="115">
        <f t="shared" si="1"/>
        <v>10783.372</v>
      </c>
      <c r="L40" s="82"/>
      <c r="M40" s="116"/>
      <c r="N40" s="117"/>
      <c r="O40" s="37"/>
      <c r="P40" s="37"/>
      <c r="Q40" s="37"/>
      <c r="R40" s="37"/>
      <c r="S40" s="37"/>
      <c r="T40" s="115">
        <f t="shared" si="2"/>
        <v>1078.3372</v>
      </c>
      <c r="U40" s="115">
        <f t="shared" si="3"/>
        <v>11861.7092</v>
      </c>
    </row>
    <row r="41" spans="1:21" s="97" customFormat="1" ht="67.5" customHeight="1">
      <c r="A41" s="9">
        <v>17</v>
      </c>
      <c r="B41" s="114" t="s">
        <v>269</v>
      </c>
      <c r="C41" s="100" t="s">
        <v>20</v>
      </c>
      <c r="D41" s="111" t="s">
        <v>135</v>
      </c>
      <c r="E41" s="113" t="s">
        <v>136</v>
      </c>
      <c r="F41" s="107" t="s">
        <v>123</v>
      </c>
      <c r="G41" s="71" t="s">
        <v>69</v>
      </c>
      <c r="H41" s="37">
        <f>4.49*17697</f>
        <v>79459.53</v>
      </c>
      <c r="I41" s="115">
        <f t="shared" si="0"/>
        <v>1103.6045833333333</v>
      </c>
      <c r="J41" s="71">
        <v>28.6</v>
      </c>
      <c r="K41" s="115">
        <f t="shared" si="1"/>
        <v>31563.091083333333</v>
      </c>
      <c r="L41" s="37"/>
      <c r="M41" s="115"/>
      <c r="N41" s="37"/>
      <c r="O41" s="37"/>
      <c r="P41" s="37"/>
      <c r="Q41" s="37"/>
      <c r="R41" s="37"/>
      <c r="S41" s="37"/>
      <c r="T41" s="115">
        <f t="shared" si="2"/>
        <v>3156.3091083333334</v>
      </c>
      <c r="U41" s="115">
        <f t="shared" si="3"/>
        <v>34719.40019166667</v>
      </c>
    </row>
    <row r="42" spans="1:21" s="97" customFormat="1" ht="34.5" customHeight="1">
      <c r="A42" s="9">
        <v>18</v>
      </c>
      <c r="B42" s="114" t="s">
        <v>200</v>
      </c>
      <c r="C42" s="100" t="s">
        <v>20</v>
      </c>
      <c r="D42" s="111" t="s">
        <v>132</v>
      </c>
      <c r="E42" s="113" t="s">
        <v>201</v>
      </c>
      <c r="F42" s="107" t="s">
        <v>202</v>
      </c>
      <c r="G42" s="71" t="s">
        <v>69</v>
      </c>
      <c r="H42" s="37">
        <f>5.31*17697</f>
        <v>93971.06999999999</v>
      </c>
      <c r="I42" s="115">
        <f t="shared" si="0"/>
        <v>1305.15375</v>
      </c>
      <c r="J42" s="71">
        <v>3.3</v>
      </c>
      <c r="K42" s="115">
        <f t="shared" si="1"/>
        <v>4307.007374999999</v>
      </c>
      <c r="L42" s="37"/>
      <c r="M42" s="115"/>
      <c r="N42" s="37"/>
      <c r="O42" s="37"/>
      <c r="P42" s="37"/>
      <c r="Q42" s="37"/>
      <c r="R42" s="37"/>
      <c r="S42" s="37"/>
      <c r="T42" s="115">
        <f t="shared" si="2"/>
        <v>430.70073749999995</v>
      </c>
      <c r="U42" s="115">
        <f t="shared" si="3"/>
        <v>4737.7081124999995</v>
      </c>
    </row>
    <row r="43" spans="1:21" s="97" customFormat="1" ht="51">
      <c r="A43" s="9">
        <v>19</v>
      </c>
      <c r="B43" s="118" t="s">
        <v>270</v>
      </c>
      <c r="C43" s="100" t="s">
        <v>20</v>
      </c>
      <c r="D43" s="111" t="s">
        <v>132</v>
      </c>
      <c r="E43" s="113" t="s">
        <v>204</v>
      </c>
      <c r="F43" s="107" t="s">
        <v>205</v>
      </c>
      <c r="G43" s="71" t="s">
        <v>69</v>
      </c>
      <c r="H43" s="37">
        <f>5.31*17697</f>
        <v>93971.06999999999</v>
      </c>
      <c r="I43" s="115">
        <f t="shared" si="0"/>
        <v>1305.15375</v>
      </c>
      <c r="J43" s="71">
        <v>39</v>
      </c>
      <c r="K43" s="115">
        <f t="shared" si="1"/>
        <v>50900.99625</v>
      </c>
      <c r="L43" s="37"/>
      <c r="M43" s="37"/>
      <c r="N43" s="37"/>
      <c r="O43" s="37"/>
      <c r="P43" s="37"/>
      <c r="Q43" s="37"/>
      <c r="R43" s="37"/>
      <c r="S43" s="37"/>
      <c r="T43" s="115">
        <f t="shared" si="2"/>
        <v>5090.099625</v>
      </c>
      <c r="U43" s="115">
        <f t="shared" si="3"/>
        <v>55991.095875</v>
      </c>
    </row>
    <row r="44" spans="1:21" s="97" customFormat="1" ht="15">
      <c r="A44" s="9">
        <v>20</v>
      </c>
      <c r="B44" s="118" t="s">
        <v>83</v>
      </c>
      <c r="C44" s="119"/>
      <c r="D44" s="111"/>
      <c r="E44" s="113"/>
      <c r="F44" s="107" t="s">
        <v>144</v>
      </c>
      <c r="G44" s="71" t="s">
        <v>69</v>
      </c>
      <c r="H44" s="37">
        <f>4.84*17697</f>
        <v>85653.48</v>
      </c>
      <c r="I44" s="115">
        <f t="shared" si="0"/>
        <v>1189.6316666666667</v>
      </c>
      <c r="J44" s="71">
        <v>6</v>
      </c>
      <c r="K44" s="115">
        <f t="shared" si="1"/>
        <v>7137.79</v>
      </c>
      <c r="L44" s="37"/>
      <c r="M44" s="37"/>
      <c r="N44" s="37"/>
      <c r="O44" s="37"/>
      <c r="P44" s="37"/>
      <c r="Q44" s="37"/>
      <c r="R44" s="37"/>
      <c r="S44" s="37"/>
      <c r="T44" s="115">
        <f t="shared" si="2"/>
        <v>713.779</v>
      </c>
      <c r="U44" s="115">
        <f t="shared" si="3"/>
        <v>7851.5689999999995</v>
      </c>
    </row>
    <row r="45" spans="1:21" s="97" customFormat="1" ht="15">
      <c r="A45" s="9">
        <v>21</v>
      </c>
      <c r="B45" s="118" t="s">
        <v>84</v>
      </c>
      <c r="C45" s="119"/>
      <c r="D45" s="111"/>
      <c r="E45" s="113"/>
      <c r="F45" s="107" t="s">
        <v>144</v>
      </c>
      <c r="G45" s="71" t="s">
        <v>69</v>
      </c>
      <c r="H45" s="37">
        <f>4.84*17697</f>
        <v>85653.48</v>
      </c>
      <c r="I45" s="115">
        <f t="shared" si="0"/>
        <v>1189.6316666666667</v>
      </c>
      <c r="J45" s="71">
        <v>8</v>
      </c>
      <c r="K45" s="115">
        <f t="shared" si="1"/>
        <v>9517.053333333333</v>
      </c>
      <c r="L45" s="37"/>
      <c r="M45" s="37"/>
      <c r="N45" s="37"/>
      <c r="O45" s="37"/>
      <c r="P45" s="37"/>
      <c r="Q45" s="37"/>
      <c r="R45" s="37"/>
      <c r="S45" s="37"/>
      <c r="T45" s="115">
        <f t="shared" si="2"/>
        <v>951.7053333333333</v>
      </c>
      <c r="U45" s="115">
        <f t="shared" si="3"/>
        <v>10468.758666666667</v>
      </c>
    </row>
    <row r="46" spans="1:21" s="89" customFormat="1" ht="15">
      <c r="A46" s="12"/>
      <c r="B46" s="66"/>
      <c r="C46" s="67"/>
      <c r="D46" s="67"/>
      <c r="E46" s="67"/>
      <c r="F46" s="74"/>
      <c r="G46" s="75"/>
      <c r="H46" s="39"/>
      <c r="I46" s="39"/>
      <c r="J46" s="86">
        <f>SUM(J25:J45)</f>
        <v>251.20000000000002</v>
      </c>
      <c r="K46" s="53">
        <f>SUM(K25:K45)</f>
        <v>305127.24975</v>
      </c>
      <c r="L46" s="53">
        <f aca="true" t="shared" si="4" ref="L46:U46">SUM(L25:L45)</f>
        <v>8848</v>
      </c>
      <c r="M46" s="53">
        <f t="shared" si="4"/>
        <v>8848</v>
      </c>
      <c r="N46" s="53">
        <f t="shared" si="4"/>
        <v>0</v>
      </c>
      <c r="O46" s="53">
        <f t="shared" si="4"/>
        <v>0</v>
      </c>
      <c r="P46" s="53">
        <f t="shared" si="4"/>
        <v>0</v>
      </c>
      <c r="Q46" s="53">
        <f t="shared" si="4"/>
        <v>0</v>
      </c>
      <c r="R46" s="53">
        <f t="shared" si="4"/>
        <v>0</v>
      </c>
      <c r="S46" s="53">
        <f t="shared" si="4"/>
        <v>0</v>
      </c>
      <c r="T46" s="53">
        <f t="shared" si="4"/>
        <v>30512.724975000005</v>
      </c>
      <c r="U46" s="53">
        <f t="shared" si="4"/>
        <v>353335.9747250001</v>
      </c>
    </row>
    <row r="47" spans="1:21" ht="33.75" customHeight="1">
      <c r="A47" s="9">
        <v>22</v>
      </c>
      <c r="B47" s="68" t="s">
        <v>210</v>
      </c>
      <c r="C47" s="96" t="s">
        <v>20</v>
      </c>
      <c r="D47" s="105" t="s">
        <v>124</v>
      </c>
      <c r="E47" s="106" t="s">
        <v>155</v>
      </c>
      <c r="F47" s="107" t="s">
        <v>156</v>
      </c>
      <c r="G47" s="71" t="s">
        <v>69</v>
      </c>
      <c r="H47" s="37">
        <f>5.31*17697</f>
        <v>93971.06999999999</v>
      </c>
      <c r="I47" s="37">
        <f>H47/72</f>
        <v>1305.15375</v>
      </c>
      <c r="J47" s="71">
        <v>18</v>
      </c>
      <c r="K47" s="38">
        <f>I47*J47</f>
        <v>23492.767499999998</v>
      </c>
      <c r="L47" s="83"/>
      <c r="M47" s="36"/>
      <c r="N47" s="109"/>
      <c r="O47" s="38"/>
      <c r="P47" s="38"/>
      <c r="Q47" s="38"/>
      <c r="R47" s="38"/>
      <c r="S47" s="38"/>
      <c r="T47" s="38">
        <f>K47*10%</f>
        <v>2349.27675</v>
      </c>
      <c r="U47" s="38">
        <f>K47+L47+M47+P47+Q47+R47+S47+T47</f>
        <v>25842.04425</v>
      </c>
    </row>
    <row r="48" spans="1:21" ht="45.75" customHeight="1">
      <c r="A48" s="9">
        <v>23</v>
      </c>
      <c r="B48" s="68" t="s">
        <v>210</v>
      </c>
      <c r="C48" s="60" t="s">
        <v>20</v>
      </c>
      <c r="D48" s="28" t="s">
        <v>254</v>
      </c>
      <c r="E48" s="29" t="s">
        <v>255</v>
      </c>
      <c r="F48" s="70" t="s">
        <v>256</v>
      </c>
      <c r="G48" s="42" t="s">
        <v>69</v>
      </c>
      <c r="H48" s="38">
        <f>5.31*17697</f>
        <v>93971.06999999999</v>
      </c>
      <c r="I48" s="37">
        <f aca="true" t="shared" si="5" ref="I48:I60">H48/72</f>
        <v>1305.15375</v>
      </c>
      <c r="J48" s="71">
        <v>5</v>
      </c>
      <c r="K48" s="38">
        <f aca="true" t="shared" si="6" ref="K48:K60">I48*J48</f>
        <v>6525.768749999999</v>
      </c>
      <c r="L48" s="38"/>
      <c r="M48" s="38"/>
      <c r="N48" s="38"/>
      <c r="O48" s="38"/>
      <c r="P48" s="38"/>
      <c r="Q48" s="38"/>
      <c r="R48" s="38"/>
      <c r="S48" s="38"/>
      <c r="T48" s="38">
        <f aca="true" t="shared" si="7" ref="T48:T60">K48*10%</f>
        <v>652.576875</v>
      </c>
      <c r="U48" s="38">
        <f aca="true" t="shared" si="8" ref="U48:U60">K48+L48+M48+P48+Q48+R48+S48+T48</f>
        <v>7178.345624999999</v>
      </c>
    </row>
    <row r="49" spans="1:21" ht="33" customHeight="1">
      <c r="A49" s="9">
        <v>24</v>
      </c>
      <c r="B49" s="68" t="s">
        <v>210</v>
      </c>
      <c r="C49" s="26" t="s">
        <v>20</v>
      </c>
      <c r="D49" s="28" t="s">
        <v>121</v>
      </c>
      <c r="E49" s="29" t="s">
        <v>178</v>
      </c>
      <c r="F49" s="70" t="s">
        <v>179</v>
      </c>
      <c r="G49" s="71" t="s">
        <v>44</v>
      </c>
      <c r="H49" s="37">
        <f>4.84*17697</f>
        <v>85653.48</v>
      </c>
      <c r="I49" s="37">
        <f t="shared" si="5"/>
        <v>1189.6316666666667</v>
      </c>
      <c r="J49" s="71">
        <v>21.2</v>
      </c>
      <c r="K49" s="38">
        <f t="shared" si="6"/>
        <v>25220.191333333332</v>
      </c>
      <c r="L49" s="82"/>
      <c r="M49" s="36"/>
      <c r="N49" s="109"/>
      <c r="O49" s="37"/>
      <c r="P49" s="37"/>
      <c r="Q49" s="37"/>
      <c r="R49" s="37"/>
      <c r="S49" s="37"/>
      <c r="T49" s="38">
        <f t="shared" si="7"/>
        <v>2522.0191333333332</v>
      </c>
      <c r="U49" s="38">
        <f t="shared" si="8"/>
        <v>27742.210466666664</v>
      </c>
    </row>
    <row r="50" spans="1:21" ht="48" customHeight="1">
      <c r="A50" s="9">
        <v>25</v>
      </c>
      <c r="B50" s="68" t="s">
        <v>210</v>
      </c>
      <c r="C50" s="26" t="s">
        <v>20</v>
      </c>
      <c r="D50" s="28" t="s">
        <v>163</v>
      </c>
      <c r="E50" s="29" t="s">
        <v>186</v>
      </c>
      <c r="F50" s="70" t="s">
        <v>187</v>
      </c>
      <c r="G50" s="71" t="s">
        <v>44</v>
      </c>
      <c r="H50" s="38">
        <f>4.66*17697</f>
        <v>82468.02</v>
      </c>
      <c r="I50" s="37">
        <f t="shared" si="5"/>
        <v>1145.3891666666668</v>
      </c>
      <c r="J50" s="71">
        <v>14.8</v>
      </c>
      <c r="K50" s="38">
        <f t="shared" si="6"/>
        <v>16951.75966666667</v>
      </c>
      <c r="L50" s="38"/>
      <c r="M50" s="38"/>
      <c r="N50" s="38"/>
      <c r="O50" s="38"/>
      <c r="P50" s="38"/>
      <c r="Q50" s="38"/>
      <c r="R50" s="38"/>
      <c r="S50" s="38"/>
      <c r="T50" s="38">
        <f t="shared" si="7"/>
        <v>1695.175966666667</v>
      </c>
      <c r="U50" s="38">
        <f t="shared" si="8"/>
        <v>18646.935633333334</v>
      </c>
    </row>
    <row r="51" spans="1:21" ht="36" customHeight="1">
      <c r="A51" s="9">
        <v>26</v>
      </c>
      <c r="B51" s="68" t="s">
        <v>210</v>
      </c>
      <c r="C51" s="26" t="s">
        <v>20</v>
      </c>
      <c r="D51" s="28" t="s">
        <v>189</v>
      </c>
      <c r="E51" s="29" t="s">
        <v>190</v>
      </c>
      <c r="F51" s="70" t="s">
        <v>191</v>
      </c>
      <c r="G51" s="71" t="s">
        <v>44</v>
      </c>
      <c r="H51" s="38">
        <f>5.03*17697</f>
        <v>89015.91</v>
      </c>
      <c r="I51" s="37">
        <f t="shared" si="5"/>
        <v>1236.3320833333335</v>
      </c>
      <c r="J51" s="71">
        <v>9.6</v>
      </c>
      <c r="K51" s="38">
        <f t="shared" si="6"/>
        <v>11868.788</v>
      </c>
      <c r="L51" s="38"/>
      <c r="M51" s="77"/>
      <c r="N51" s="38"/>
      <c r="O51" s="38"/>
      <c r="P51" s="38"/>
      <c r="Q51" s="38"/>
      <c r="R51" s="38"/>
      <c r="S51" s="38"/>
      <c r="T51" s="38">
        <f t="shared" si="7"/>
        <v>1186.8788000000002</v>
      </c>
      <c r="U51" s="38">
        <f t="shared" si="8"/>
        <v>13055.6668</v>
      </c>
    </row>
    <row r="52" spans="1:21" ht="41.25" customHeight="1">
      <c r="A52" s="9">
        <v>27</v>
      </c>
      <c r="B52" s="68" t="s">
        <v>210</v>
      </c>
      <c r="C52" s="26" t="s">
        <v>20</v>
      </c>
      <c r="D52" s="26" t="s">
        <v>217</v>
      </c>
      <c r="E52" s="26" t="s">
        <v>257</v>
      </c>
      <c r="F52" s="91" t="s">
        <v>258</v>
      </c>
      <c r="G52" s="61" t="s">
        <v>69</v>
      </c>
      <c r="H52" s="78">
        <f>4.84*17697</f>
        <v>85653.48</v>
      </c>
      <c r="I52" s="37">
        <f t="shared" si="5"/>
        <v>1189.6316666666667</v>
      </c>
      <c r="J52" s="103">
        <v>19.2</v>
      </c>
      <c r="K52" s="38">
        <f t="shared" si="6"/>
        <v>22840.928</v>
      </c>
      <c r="L52" s="78"/>
      <c r="M52" s="78"/>
      <c r="N52" s="78"/>
      <c r="O52" s="78"/>
      <c r="P52" s="78"/>
      <c r="Q52" s="78"/>
      <c r="R52" s="78"/>
      <c r="S52" s="78"/>
      <c r="T52" s="38">
        <f t="shared" si="7"/>
        <v>2284.0928</v>
      </c>
      <c r="U52" s="38">
        <f t="shared" si="8"/>
        <v>25125.0208</v>
      </c>
    </row>
    <row r="53" spans="1:21" ht="48" customHeight="1">
      <c r="A53" s="9">
        <v>28</v>
      </c>
      <c r="B53" s="68" t="s">
        <v>210</v>
      </c>
      <c r="C53" s="60" t="s">
        <v>20</v>
      </c>
      <c r="D53" s="28" t="s">
        <v>271</v>
      </c>
      <c r="E53" s="29" t="s">
        <v>272</v>
      </c>
      <c r="F53" s="70" t="s">
        <v>273</v>
      </c>
      <c r="G53" s="71" t="s">
        <v>69</v>
      </c>
      <c r="H53" s="38">
        <f>5.03*17697</f>
        <v>89015.91</v>
      </c>
      <c r="I53" s="37">
        <f t="shared" si="5"/>
        <v>1236.3320833333335</v>
      </c>
      <c r="J53" s="71">
        <v>5</v>
      </c>
      <c r="K53" s="38">
        <f t="shared" si="6"/>
        <v>6181.6604166666675</v>
      </c>
      <c r="L53" s="38"/>
      <c r="M53" s="38"/>
      <c r="N53" s="38"/>
      <c r="O53" s="38"/>
      <c r="P53" s="38"/>
      <c r="Q53" s="38"/>
      <c r="R53" s="38"/>
      <c r="S53" s="38"/>
      <c r="T53" s="38">
        <f t="shared" si="7"/>
        <v>618.1660416666668</v>
      </c>
      <c r="U53" s="38">
        <f t="shared" si="8"/>
        <v>6799.826458333335</v>
      </c>
    </row>
    <row r="54" spans="1:21" ht="30">
      <c r="A54" s="9">
        <v>29</v>
      </c>
      <c r="B54" s="68" t="s">
        <v>210</v>
      </c>
      <c r="C54" s="26" t="s">
        <v>20</v>
      </c>
      <c r="D54" s="60" t="s">
        <v>135</v>
      </c>
      <c r="E54" s="60" t="s">
        <v>136</v>
      </c>
      <c r="F54" s="42" t="s">
        <v>123</v>
      </c>
      <c r="G54" s="42" t="s">
        <v>69</v>
      </c>
      <c r="H54" s="38">
        <f>4.49*17697</f>
        <v>79459.53</v>
      </c>
      <c r="I54" s="37">
        <f t="shared" si="5"/>
        <v>1103.6045833333333</v>
      </c>
      <c r="J54" s="71">
        <v>24</v>
      </c>
      <c r="K54" s="38">
        <f t="shared" si="6"/>
        <v>26486.51</v>
      </c>
      <c r="L54" s="78"/>
      <c r="M54" s="78"/>
      <c r="N54" s="78"/>
      <c r="O54" s="78"/>
      <c r="P54" s="78"/>
      <c r="Q54" s="78"/>
      <c r="R54" s="78"/>
      <c r="S54" s="78"/>
      <c r="T54" s="38">
        <f t="shared" si="7"/>
        <v>2648.651</v>
      </c>
      <c r="U54" s="38">
        <f t="shared" si="8"/>
        <v>29135.161</v>
      </c>
    </row>
    <row r="55" spans="1:21" ht="30">
      <c r="A55" s="9">
        <v>30</v>
      </c>
      <c r="B55" s="68" t="s">
        <v>210</v>
      </c>
      <c r="C55" s="26" t="s">
        <v>20</v>
      </c>
      <c r="D55" s="26" t="s">
        <v>132</v>
      </c>
      <c r="E55" s="26" t="s">
        <v>201</v>
      </c>
      <c r="F55" s="61" t="s">
        <v>202</v>
      </c>
      <c r="G55" s="61" t="s">
        <v>69</v>
      </c>
      <c r="H55" s="78">
        <f>5.31*17697</f>
        <v>93971.06999999999</v>
      </c>
      <c r="I55" s="37">
        <f t="shared" si="5"/>
        <v>1305.15375</v>
      </c>
      <c r="J55" s="103">
        <v>7.2</v>
      </c>
      <c r="K55" s="38">
        <f t="shared" si="6"/>
        <v>9397.107</v>
      </c>
      <c r="L55" s="78"/>
      <c r="M55" s="78"/>
      <c r="N55" s="78"/>
      <c r="O55" s="78"/>
      <c r="P55" s="78"/>
      <c r="Q55" s="78"/>
      <c r="R55" s="78"/>
      <c r="S55" s="78"/>
      <c r="T55" s="38">
        <f t="shared" si="7"/>
        <v>939.7107000000001</v>
      </c>
      <c r="U55" s="38">
        <f t="shared" si="8"/>
        <v>10336.8177</v>
      </c>
    </row>
    <row r="56" spans="1:21" s="97" customFormat="1" ht="36.75" customHeight="1">
      <c r="A56" s="9">
        <v>31</v>
      </c>
      <c r="B56" s="68" t="s">
        <v>210</v>
      </c>
      <c r="C56" s="26" t="s">
        <v>20</v>
      </c>
      <c r="D56" s="60" t="s">
        <v>132</v>
      </c>
      <c r="E56" s="60" t="s">
        <v>204</v>
      </c>
      <c r="F56" s="70" t="s">
        <v>205</v>
      </c>
      <c r="G56" s="42" t="s">
        <v>69</v>
      </c>
      <c r="H56" s="38">
        <f>5.31*17697</f>
        <v>93971.06999999999</v>
      </c>
      <c r="I56" s="37">
        <f t="shared" si="5"/>
        <v>1305.15375</v>
      </c>
      <c r="J56" s="71">
        <v>3.6</v>
      </c>
      <c r="K56" s="38">
        <f t="shared" si="6"/>
        <v>4698.5535</v>
      </c>
      <c r="L56" s="37"/>
      <c r="M56" s="37"/>
      <c r="N56" s="37"/>
      <c r="O56" s="37"/>
      <c r="P56" s="37"/>
      <c r="Q56" s="37"/>
      <c r="R56" s="37"/>
      <c r="S56" s="37"/>
      <c r="T56" s="38">
        <f t="shared" si="7"/>
        <v>469.85535000000004</v>
      </c>
      <c r="U56" s="38">
        <f t="shared" si="8"/>
        <v>5168.40885</v>
      </c>
    </row>
    <row r="57" spans="1:21" ht="46.5" customHeight="1">
      <c r="A57" s="9">
        <v>32</v>
      </c>
      <c r="B57" s="68" t="s">
        <v>210</v>
      </c>
      <c r="C57" s="26" t="s">
        <v>20</v>
      </c>
      <c r="D57" s="60" t="s">
        <v>207</v>
      </c>
      <c r="E57" s="60" t="s">
        <v>208</v>
      </c>
      <c r="F57" s="42" t="s">
        <v>209</v>
      </c>
      <c r="G57" s="42" t="s">
        <v>69</v>
      </c>
      <c r="H57" s="38">
        <f>4.75*17697</f>
        <v>84060.75</v>
      </c>
      <c r="I57" s="37">
        <f t="shared" si="5"/>
        <v>1167.5104166666667</v>
      </c>
      <c r="J57" s="71">
        <v>11.6</v>
      </c>
      <c r="K57" s="38">
        <f t="shared" si="6"/>
        <v>13543.120833333334</v>
      </c>
      <c r="L57" s="38"/>
      <c r="M57" s="38"/>
      <c r="N57" s="38"/>
      <c r="O57" s="38"/>
      <c r="P57" s="38"/>
      <c r="Q57" s="38"/>
      <c r="R57" s="38"/>
      <c r="S57" s="38"/>
      <c r="T57" s="38">
        <f t="shared" si="7"/>
        <v>1354.3120833333335</v>
      </c>
      <c r="U57" s="38">
        <f t="shared" si="8"/>
        <v>14897.432916666668</v>
      </c>
    </row>
    <row r="58" spans="1:21" ht="45" customHeight="1">
      <c r="A58" s="9">
        <v>33</v>
      </c>
      <c r="B58" s="68" t="s">
        <v>210</v>
      </c>
      <c r="C58" s="60" t="s">
        <v>20</v>
      </c>
      <c r="D58" s="60" t="s">
        <v>228</v>
      </c>
      <c r="E58" s="60" t="s">
        <v>229</v>
      </c>
      <c r="F58" s="42" t="s">
        <v>230</v>
      </c>
      <c r="G58" s="42" t="s">
        <v>213</v>
      </c>
      <c r="H58" s="38">
        <f>5.31*17697</f>
        <v>93971.06999999999</v>
      </c>
      <c r="I58" s="37">
        <f t="shared" si="5"/>
        <v>1305.15375</v>
      </c>
      <c r="J58" s="71">
        <v>18</v>
      </c>
      <c r="K58" s="38">
        <f t="shared" si="6"/>
        <v>23492.767499999998</v>
      </c>
      <c r="L58" s="38"/>
      <c r="M58" s="38"/>
      <c r="N58" s="38"/>
      <c r="O58" s="38"/>
      <c r="P58" s="38"/>
      <c r="Q58" s="38"/>
      <c r="R58" s="38"/>
      <c r="S58" s="38"/>
      <c r="T58" s="38">
        <f t="shared" si="7"/>
        <v>2349.27675</v>
      </c>
      <c r="U58" s="38">
        <f t="shared" si="8"/>
        <v>25842.04425</v>
      </c>
    </row>
    <row r="59" spans="1:21" s="20" customFormat="1" ht="47.25" customHeight="1">
      <c r="A59" s="9">
        <v>34</v>
      </c>
      <c r="B59" s="68" t="s">
        <v>210</v>
      </c>
      <c r="C59" s="26" t="s">
        <v>20</v>
      </c>
      <c r="D59" s="60" t="s">
        <v>88</v>
      </c>
      <c r="E59" s="60" t="s">
        <v>89</v>
      </c>
      <c r="F59" s="42" t="s">
        <v>48</v>
      </c>
      <c r="G59" s="42" t="s">
        <v>69</v>
      </c>
      <c r="H59" s="38">
        <f>4.4*17697</f>
        <v>77866.8</v>
      </c>
      <c r="I59" s="37">
        <f t="shared" si="5"/>
        <v>1081.4833333333333</v>
      </c>
      <c r="J59" s="71">
        <v>9.6</v>
      </c>
      <c r="K59" s="38">
        <f t="shared" si="6"/>
        <v>10382.24</v>
      </c>
      <c r="L59" s="38"/>
      <c r="M59" s="38">
        <v>4424</v>
      </c>
      <c r="N59" s="38"/>
      <c r="O59" s="38"/>
      <c r="P59" s="38"/>
      <c r="Q59" s="38"/>
      <c r="R59" s="38"/>
      <c r="S59" s="38"/>
      <c r="T59" s="38">
        <f t="shared" si="7"/>
        <v>1038.224</v>
      </c>
      <c r="U59" s="38">
        <f t="shared" si="8"/>
        <v>15844.464</v>
      </c>
    </row>
    <row r="60" spans="1:21" ht="30">
      <c r="A60" s="9">
        <v>35</v>
      </c>
      <c r="B60" s="68" t="s">
        <v>210</v>
      </c>
      <c r="C60" s="27" t="s">
        <v>20</v>
      </c>
      <c r="D60" s="27"/>
      <c r="E60" s="27"/>
      <c r="F60" s="70" t="s">
        <v>144</v>
      </c>
      <c r="G60" s="71" t="s">
        <v>69</v>
      </c>
      <c r="H60" s="77">
        <f>4.84*17697</f>
        <v>85653.48</v>
      </c>
      <c r="I60" s="37">
        <f t="shared" si="5"/>
        <v>1189.6316666666667</v>
      </c>
      <c r="J60" s="71">
        <v>63.6</v>
      </c>
      <c r="K60" s="38">
        <f t="shared" si="6"/>
        <v>75660.57400000001</v>
      </c>
      <c r="L60" s="38"/>
      <c r="M60" s="38"/>
      <c r="N60" s="38"/>
      <c r="O60" s="38"/>
      <c r="P60" s="38"/>
      <c r="Q60" s="38"/>
      <c r="R60" s="38"/>
      <c r="S60" s="38"/>
      <c r="T60" s="38">
        <f t="shared" si="7"/>
        <v>7566.0574000000015</v>
      </c>
      <c r="U60" s="38">
        <f t="shared" si="8"/>
        <v>83226.63140000001</v>
      </c>
    </row>
    <row r="61" spans="1:21" s="89" customFormat="1" ht="20.25" customHeight="1">
      <c r="A61" s="12"/>
      <c r="B61" s="136"/>
      <c r="C61" s="136"/>
      <c r="D61" s="137"/>
      <c r="E61" s="88"/>
      <c r="F61" s="75"/>
      <c r="G61" s="75"/>
      <c r="H61" s="39"/>
      <c r="I61" s="39"/>
      <c r="J61" s="86">
        <f>SUM(J47:J60)</f>
        <v>230.39999999999998</v>
      </c>
      <c r="K61" s="53">
        <f>SUM(K47:K60)</f>
        <v>276742.73649999994</v>
      </c>
      <c r="L61" s="53">
        <f aca="true" t="shared" si="9" ref="L61:U61">SUM(L47:L60)</f>
        <v>0</v>
      </c>
      <c r="M61" s="53">
        <f t="shared" si="9"/>
        <v>4424</v>
      </c>
      <c r="N61" s="53">
        <f t="shared" si="9"/>
        <v>0</v>
      </c>
      <c r="O61" s="53">
        <f t="shared" si="9"/>
        <v>0</v>
      </c>
      <c r="P61" s="53">
        <f t="shared" si="9"/>
        <v>0</v>
      </c>
      <c r="Q61" s="53">
        <f t="shared" si="9"/>
        <v>0</v>
      </c>
      <c r="R61" s="53">
        <f t="shared" si="9"/>
        <v>0</v>
      </c>
      <c r="S61" s="53">
        <f t="shared" si="9"/>
        <v>0</v>
      </c>
      <c r="T61" s="53">
        <f t="shared" si="9"/>
        <v>27674.27365</v>
      </c>
      <c r="U61" s="53">
        <f t="shared" si="9"/>
        <v>308841.01015000005</v>
      </c>
    </row>
    <row r="62" spans="1:21" s="89" customFormat="1" ht="25.5" customHeight="1">
      <c r="A62" s="12"/>
      <c r="B62" s="121" t="s">
        <v>231</v>
      </c>
      <c r="C62" s="122"/>
      <c r="D62" s="123"/>
      <c r="E62" s="88"/>
      <c r="F62" s="75"/>
      <c r="G62" s="75"/>
      <c r="H62" s="39"/>
      <c r="I62" s="39"/>
      <c r="J62" s="86">
        <f>J46+J61</f>
        <v>481.6</v>
      </c>
      <c r="K62" s="53">
        <f>K46+K61</f>
        <v>581869.98625</v>
      </c>
      <c r="L62" s="53">
        <f aca="true" t="shared" si="10" ref="L62:U62">L46+L61</f>
        <v>8848</v>
      </c>
      <c r="M62" s="53">
        <f t="shared" si="10"/>
        <v>13272</v>
      </c>
      <c r="N62" s="53">
        <f t="shared" si="10"/>
        <v>0</v>
      </c>
      <c r="O62" s="53">
        <f t="shared" si="10"/>
        <v>0</v>
      </c>
      <c r="P62" s="53">
        <f t="shared" si="10"/>
        <v>0</v>
      </c>
      <c r="Q62" s="53">
        <f t="shared" si="10"/>
        <v>0</v>
      </c>
      <c r="R62" s="53">
        <f t="shared" si="10"/>
        <v>0</v>
      </c>
      <c r="S62" s="53">
        <f t="shared" si="10"/>
        <v>0</v>
      </c>
      <c r="T62" s="53">
        <f t="shared" si="10"/>
        <v>58186.99862500001</v>
      </c>
      <c r="U62" s="53">
        <f t="shared" si="10"/>
        <v>662176.9848750001</v>
      </c>
    </row>
    <row r="63" spans="1:21" ht="12.75">
      <c r="A63" s="1"/>
      <c r="B63" s="19"/>
      <c r="C63" s="1"/>
      <c r="D63" s="1"/>
      <c r="E63" s="1"/>
      <c r="F63" s="1"/>
      <c r="G63" s="1"/>
      <c r="H63" s="1"/>
      <c r="I63" s="1"/>
      <c r="J63" s="9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</sheetData>
  <sheetProtection/>
  <mergeCells count="23">
    <mergeCell ref="M3:S3"/>
    <mergeCell ref="R23:R24"/>
    <mergeCell ref="S23:S24"/>
    <mergeCell ref="T22:T24"/>
    <mergeCell ref="B61:D61"/>
    <mergeCell ref="L22:S22"/>
    <mergeCell ref="G22:G24"/>
    <mergeCell ref="F22:F24"/>
    <mergeCell ref="A22:A24"/>
    <mergeCell ref="B22:B24"/>
    <mergeCell ref="C22:C24"/>
    <mergeCell ref="D22:D24"/>
    <mergeCell ref="L23:L24"/>
    <mergeCell ref="M23:M24"/>
    <mergeCell ref="E22:E24"/>
    <mergeCell ref="P14:U14"/>
    <mergeCell ref="H22:H24"/>
    <mergeCell ref="I22:I24"/>
    <mergeCell ref="J22:J24"/>
    <mergeCell ref="K22:K24"/>
    <mergeCell ref="U22:U24"/>
    <mergeCell ref="N23:P23"/>
    <mergeCell ref="Q23:Q24"/>
  </mergeCells>
  <printOptions/>
  <pageMargins left="0.25" right="0.25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2019-09-16T13:52:53Z</cp:lastPrinted>
  <dcterms:created xsi:type="dcterms:W3CDTF">2005-08-15T11:49:35Z</dcterms:created>
  <dcterms:modified xsi:type="dcterms:W3CDTF">2019-10-17T06:07:16Z</dcterms:modified>
  <cp:category/>
  <cp:version/>
  <cp:contentType/>
  <cp:contentStatus/>
</cp:coreProperties>
</file>